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drawings/drawing4.xml" ContentType="application/vnd.openxmlformats-officedocument.drawing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drawings/drawing5.xml" ContentType="application/vnd.openxmlformats-officedocument.drawing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drawings/drawing6.xml" ContentType="application/vnd.openxmlformats-officedocument.drawing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charts/chart19.xml" ContentType="application/vnd.openxmlformats-officedocument.drawingml.chart+xml"/>
  <Override PartName="/xl/charts/style19.xml" ContentType="application/vnd.ms-office.chartstyle+xml"/>
  <Override PartName="/xl/charts/colors19.xml" ContentType="application/vnd.ms-office.chartcolorstyle+xml"/>
  <Override PartName="/xl/drawings/drawing7.xml" ContentType="application/vnd.openxmlformats-officedocument.drawing+xml"/>
  <Override PartName="/xl/charts/chart20.xml" ContentType="application/vnd.openxmlformats-officedocument.drawingml.chart+xml"/>
  <Override PartName="/xl/charts/style20.xml" ContentType="application/vnd.ms-office.chartstyle+xml"/>
  <Override PartName="/xl/charts/colors20.xml" ContentType="application/vnd.ms-office.chartcolorstyle+xml"/>
  <Override PartName="/xl/charts/chart21.xml" ContentType="application/vnd.openxmlformats-officedocument.drawingml.chart+xml"/>
  <Override PartName="/xl/charts/style21.xml" ContentType="application/vnd.ms-office.chartstyle+xml"/>
  <Override PartName="/xl/charts/colors21.xml" ContentType="application/vnd.ms-office.chartcolorstyle+xml"/>
  <Override PartName="/xl/charts/chart22.xml" ContentType="application/vnd.openxmlformats-officedocument.drawingml.chart+xml"/>
  <Override PartName="/xl/charts/style22.xml" ContentType="application/vnd.ms-office.chartstyle+xml"/>
  <Override PartName="/xl/charts/colors22.xml" ContentType="application/vnd.ms-office.chartcolorstyle+xml"/>
  <Override PartName="/xl/drawings/drawing8.xml" ContentType="application/vnd.openxmlformats-officedocument.drawing+xml"/>
  <Override PartName="/xl/charts/chart23.xml" ContentType="application/vnd.openxmlformats-officedocument.drawingml.chart+xml"/>
  <Override PartName="/xl/charts/style23.xml" ContentType="application/vnd.ms-office.chartstyle+xml"/>
  <Override PartName="/xl/charts/colors23.xml" ContentType="application/vnd.ms-office.chartcolorstyle+xml"/>
  <Override PartName="/xl/charts/chart24.xml" ContentType="application/vnd.openxmlformats-officedocument.drawingml.chart+xml"/>
  <Override PartName="/xl/charts/style24.xml" ContentType="application/vnd.ms-office.chartstyle+xml"/>
  <Override PartName="/xl/charts/colors24.xml" ContentType="application/vnd.ms-office.chartcolorstyle+xml"/>
  <Override PartName="/xl/charts/chart25.xml" ContentType="application/vnd.openxmlformats-officedocument.drawingml.chart+xml"/>
  <Override PartName="/xl/charts/style25.xml" ContentType="application/vnd.ms-office.chartstyle+xml"/>
  <Override PartName="/xl/charts/colors2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231"/>
  <workbookPr filterPrivacy="1"/>
  <xr:revisionPtr revIDLastSave="0" documentId="8_{4188704D-DC91-41D1-88E1-E27AC61DC1BA}" xr6:coauthVersionLast="40" xr6:coauthVersionMax="40" xr10:uidLastSave="{00000000-0000-0000-0000-000000000000}"/>
  <bookViews>
    <workbookView xWindow="-110" yWindow="-110" windowWidth="19420" windowHeight="10420" activeTab="2" xr2:uid="{00000000-000D-0000-FFFF-FFFF00000000}"/>
  </bookViews>
  <sheets>
    <sheet name="Лист1" sheetId="1" r:id="rId1"/>
    <sheet name="Цитаты" sheetId="12" r:id="rId2"/>
    <sheet name="Результаты" sheetId="10" r:id="rId3"/>
    <sheet name="Эмоции" sheetId="2" r:id="rId4"/>
    <sheet name="СЖ и Инферно" sheetId="11" r:id="rId5"/>
    <sheet name="Коммуникация" sheetId="3" r:id="rId6"/>
    <sheet name="Поведение" sheetId="4" r:id="rId7"/>
    <sheet name="Поведение шкалы" sheetId="5" r:id="rId8"/>
    <sheet name="Поведение1" sheetId="6" r:id="rId9"/>
    <sheet name="Поведение2" sheetId="7" r:id="rId10"/>
    <sheet name="Поведение3" sheetId="8" r:id="rId11"/>
    <sheet name="Поведение4" sheetId="9" r:id="rId12"/>
  </sheets>
  <calcPr calcId="191028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5" i="1" l="1"/>
  <c r="C48" i="1"/>
  <c r="C45" i="1"/>
  <c r="C22" i="1"/>
  <c r="D22" i="4"/>
  <c r="B22" i="4"/>
  <c r="F22" i="4" s="1"/>
  <c r="B16" i="11"/>
  <c r="B15" i="11"/>
  <c r="B14" i="11"/>
  <c r="B13" i="11"/>
  <c r="B12" i="11"/>
  <c r="B11" i="11"/>
  <c r="B10" i="11"/>
  <c r="B9" i="11"/>
  <c r="B8" i="11"/>
  <c r="G3" i="11"/>
  <c r="G4" i="11" s="1"/>
  <c r="Y58" i="10" s="1"/>
  <c r="E3" i="11"/>
  <c r="W59" i="10" s="1"/>
  <c r="F3" i="11"/>
  <c r="X59" i="10" s="1"/>
  <c r="B4" i="3"/>
  <c r="G4" i="3" s="1"/>
  <c r="B4" i="4"/>
  <c r="F4" i="4" s="1"/>
  <c r="C198" i="1"/>
  <c r="C205" i="1"/>
  <c r="C206" i="1"/>
  <c r="C212" i="1"/>
  <c r="C192" i="1"/>
  <c r="C184" i="1"/>
  <c r="C183" i="1"/>
  <c r="C182" i="1"/>
  <c r="C189" i="1"/>
  <c r="C188" i="1"/>
  <c r="C187" i="1"/>
  <c r="C211" i="1"/>
  <c r="C210" i="1"/>
  <c r="C209" i="1"/>
  <c r="C208" i="1"/>
  <c r="C207" i="1"/>
  <c r="C204" i="1"/>
  <c r="C203" i="1"/>
  <c r="C202" i="1"/>
  <c r="C201" i="1"/>
  <c r="C200" i="1"/>
  <c r="C199" i="1"/>
  <c r="C197" i="1"/>
  <c r="C196" i="1"/>
  <c r="C195" i="1"/>
  <c r="C194" i="1"/>
  <c r="C218" i="1"/>
  <c r="C217" i="1"/>
  <c r="C216" i="1"/>
  <c r="C215" i="1"/>
  <c r="C214" i="1"/>
  <c r="C213" i="1"/>
  <c r="B4" i="2"/>
  <c r="F4" i="11"/>
  <c r="X58" i="10" s="1"/>
  <c r="B17" i="11"/>
  <c r="Z59" i="10"/>
  <c r="C181" i="1"/>
  <c r="C186" i="1"/>
  <c r="C190" i="1"/>
  <c r="C191" i="1"/>
  <c r="C193" i="1"/>
  <c r="D4" i="2"/>
  <c r="I4" i="2" s="1"/>
  <c r="C180" i="1"/>
  <c r="B3" i="2"/>
  <c r="G3" i="2" s="1"/>
  <c r="C3" i="2"/>
  <c r="H3" i="2" s="1"/>
  <c r="C2" i="2"/>
  <c r="H2" i="2" s="1"/>
  <c r="D2" i="2"/>
  <c r="I2" i="2" s="1"/>
  <c r="B2" i="2"/>
  <c r="G2" i="2" s="1"/>
  <c r="E2" i="2"/>
  <c r="J2" i="2" s="1"/>
  <c r="D3" i="2"/>
  <c r="I3" i="2" s="1"/>
  <c r="E3" i="2"/>
  <c r="C4" i="2"/>
  <c r="H4" i="2" s="1"/>
  <c r="E4" i="2"/>
  <c r="J4" i="2" s="1"/>
  <c r="C20" i="4"/>
  <c r="G20" i="4" s="1"/>
  <c r="B20" i="4"/>
  <c r="F20" i="4" s="1"/>
  <c r="D20" i="4"/>
  <c r="H20" i="4" s="1"/>
  <c r="C21" i="4"/>
  <c r="G21" i="4" s="1"/>
  <c r="B21" i="4"/>
  <c r="F21" i="4" s="1"/>
  <c r="D21" i="4"/>
  <c r="H21" i="4" s="1"/>
  <c r="C22" i="4"/>
  <c r="G22" i="4" s="1"/>
  <c r="C14" i="4"/>
  <c r="G14" i="4" s="1"/>
  <c r="B14" i="4"/>
  <c r="F14" i="4" s="1"/>
  <c r="D14" i="4"/>
  <c r="H14" i="4" s="1"/>
  <c r="C15" i="4"/>
  <c r="G15" i="4" s="1"/>
  <c r="B15" i="4"/>
  <c r="F15" i="4" s="1"/>
  <c r="D15" i="4"/>
  <c r="H15" i="4" s="1"/>
  <c r="C16" i="4"/>
  <c r="G16" i="4" s="1"/>
  <c r="B16" i="4"/>
  <c r="F16" i="4" s="1"/>
  <c r="D16" i="4"/>
  <c r="C8" i="4"/>
  <c r="G8" i="4" s="1"/>
  <c r="B8" i="4"/>
  <c r="F8" i="4" s="1"/>
  <c r="D8" i="4"/>
  <c r="H8" i="4" s="1"/>
  <c r="C9" i="4"/>
  <c r="B9" i="4"/>
  <c r="F9" i="4" s="1"/>
  <c r="D9" i="4"/>
  <c r="C10" i="4"/>
  <c r="G10" i="4" s="1"/>
  <c r="B10" i="4"/>
  <c r="F10" i="4" s="1"/>
  <c r="D10" i="4"/>
  <c r="H10" i="4" s="1"/>
  <c r="C2" i="4"/>
  <c r="G2" i="4" s="1"/>
  <c r="B2" i="4"/>
  <c r="F2" i="4" s="1"/>
  <c r="D2" i="4"/>
  <c r="C3" i="4"/>
  <c r="G3" i="4" s="1"/>
  <c r="B3" i="4"/>
  <c r="F3" i="4" s="1"/>
  <c r="D3" i="4"/>
  <c r="H3" i="4" s="1"/>
  <c r="C4" i="4"/>
  <c r="G4" i="4" s="1"/>
  <c r="D4" i="4"/>
  <c r="H4" i="4" s="1"/>
  <c r="C2" i="3"/>
  <c r="H2" i="3" s="1"/>
  <c r="D2" i="3"/>
  <c r="I2" i="3" s="1"/>
  <c r="B2" i="3"/>
  <c r="E2" i="3"/>
  <c r="J2" i="3" s="1"/>
  <c r="C3" i="3"/>
  <c r="H3" i="3" s="1"/>
  <c r="D3" i="3"/>
  <c r="I3" i="3" s="1"/>
  <c r="B3" i="3"/>
  <c r="G3" i="3" s="1"/>
  <c r="E3" i="3"/>
  <c r="J3" i="3" s="1"/>
  <c r="C4" i="3"/>
  <c r="C5" i="3" s="1"/>
  <c r="D4" i="3"/>
  <c r="I4" i="3" s="1"/>
  <c r="E4" i="3"/>
  <c r="J4" i="3" s="1"/>
  <c r="C25" i="1"/>
  <c r="C44" i="1"/>
  <c r="C179" i="1"/>
  <c r="C178" i="1"/>
  <c r="C177" i="1"/>
  <c r="C176" i="1"/>
  <c r="C175" i="1"/>
  <c r="C174" i="1"/>
  <c r="C173" i="1"/>
  <c r="C172" i="1"/>
  <c r="C171" i="1"/>
  <c r="C170" i="1"/>
  <c r="C169" i="1"/>
  <c r="C168" i="1"/>
  <c r="C167" i="1"/>
  <c r="C166" i="1"/>
  <c r="C165" i="1"/>
  <c r="C164" i="1"/>
  <c r="C163" i="1"/>
  <c r="C162" i="1"/>
  <c r="C161" i="1"/>
  <c r="C160" i="1"/>
  <c r="C159" i="1"/>
  <c r="C158" i="1"/>
  <c r="C157" i="1"/>
  <c r="C156" i="1"/>
  <c r="C155" i="1"/>
  <c r="C154" i="1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91" i="1"/>
  <c r="C90" i="1"/>
  <c r="C89" i="1"/>
  <c r="C88" i="1"/>
  <c r="C87" i="1"/>
  <c r="C86" i="1"/>
  <c r="C85" i="1"/>
  <c r="C84" i="1"/>
  <c r="C83" i="1"/>
  <c r="C82" i="1"/>
  <c r="C81" i="1"/>
  <c r="C80" i="1"/>
  <c r="C79" i="1"/>
  <c r="C78" i="1"/>
  <c r="C77" i="1"/>
  <c r="C76" i="1"/>
  <c r="C75" i="1"/>
  <c r="C74" i="1"/>
  <c r="C73" i="1"/>
  <c r="C72" i="1"/>
  <c r="C71" i="1"/>
  <c r="C70" i="1"/>
  <c r="C69" i="1"/>
  <c r="C68" i="1"/>
  <c r="C67" i="1"/>
  <c r="C66" i="1"/>
  <c r="C65" i="1"/>
  <c r="C64" i="1"/>
  <c r="C63" i="1"/>
  <c r="C62" i="1"/>
  <c r="C61" i="1"/>
  <c r="C60" i="1"/>
  <c r="C59" i="1"/>
  <c r="C58" i="1"/>
  <c r="C57" i="1"/>
  <c r="C56" i="1"/>
  <c r="C55" i="1"/>
  <c r="C54" i="1"/>
  <c r="C53" i="1"/>
  <c r="C52" i="1"/>
  <c r="C51" i="1"/>
  <c r="C50" i="1"/>
  <c r="C49" i="1"/>
  <c r="C47" i="1"/>
  <c r="C46" i="1"/>
  <c r="C43" i="1"/>
  <c r="C42" i="1"/>
  <c r="C41" i="1"/>
  <c r="C40" i="1"/>
  <c r="C39" i="1"/>
  <c r="C38" i="1"/>
  <c r="C37" i="1"/>
  <c r="C36" i="1"/>
  <c r="C35" i="1"/>
  <c r="C34" i="1"/>
  <c r="C33" i="1"/>
  <c r="C32" i="1"/>
  <c r="C31" i="1"/>
  <c r="C30" i="1"/>
  <c r="C29" i="1"/>
  <c r="C28" i="1"/>
  <c r="C27" i="1"/>
  <c r="C26" i="1"/>
  <c r="C24" i="1"/>
  <c r="C23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2" i="1"/>
  <c r="H22" i="4"/>
  <c r="H16" i="4"/>
  <c r="G4" i="2"/>
  <c r="D5" i="3" l="1"/>
  <c r="D6" i="3" s="1"/>
  <c r="H58" i="10" s="1"/>
  <c r="E4" i="11"/>
  <c r="W58" i="10" s="1"/>
  <c r="B23" i="4"/>
  <c r="B24" i="4" s="1"/>
  <c r="S58" i="10" s="1"/>
  <c r="B5" i="2"/>
  <c r="B6" i="2" s="1"/>
  <c r="B58" i="10" s="1"/>
  <c r="D5" i="4"/>
  <c r="D6" i="4" s="1"/>
  <c r="L58" i="10" s="1"/>
  <c r="C11" i="4"/>
  <c r="C12" i="4" s="1"/>
  <c r="N58" i="10" s="1"/>
  <c r="C23" i="4"/>
  <c r="C24" i="4" s="1"/>
  <c r="T58" i="10" s="1"/>
  <c r="E5" i="3"/>
  <c r="E6" i="3" s="1"/>
  <c r="I58" i="10" s="1"/>
  <c r="H2" i="4"/>
  <c r="B5" i="3"/>
  <c r="B6" i="3" s="1"/>
  <c r="F58" i="10" s="1"/>
  <c r="B5" i="4"/>
  <c r="J59" i="10" s="1"/>
  <c r="B17" i="4"/>
  <c r="P59" i="10" s="1"/>
  <c r="C5" i="2"/>
  <c r="C6" i="2" s="1"/>
  <c r="C58" i="10" s="1"/>
  <c r="G9" i="4"/>
  <c r="G2" i="3"/>
  <c r="C5" i="4"/>
  <c r="C6" i="4" s="1"/>
  <c r="K58" i="10" s="1"/>
  <c r="D11" i="4"/>
  <c r="O59" i="10" s="1"/>
  <c r="B11" i="4"/>
  <c r="M59" i="10" s="1"/>
  <c r="C17" i="4"/>
  <c r="C18" i="4" s="1"/>
  <c r="Q58" i="10" s="1"/>
  <c r="E5" i="2"/>
  <c r="E6" i="2" s="1"/>
  <c r="E58" i="10" s="1"/>
  <c r="C6" i="3"/>
  <c r="G58" i="10" s="1"/>
  <c r="G59" i="10"/>
  <c r="C59" i="10"/>
  <c r="K59" i="10"/>
  <c r="D5" i="2"/>
  <c r="D6" i="2" s="1"/>
  <c r="D58" i="10" s="1"/>
  <c r="D23" i="4"/>
  <c r="H4" i="3"/>
  <c r="H9" i="4"/>
  <c r="Y59" i="10"/>
  <c r="D17" i="4"/>
  <c r="B3" i="11"/>
  <c r="C3" i="11" s="1"/>
  <c r="J3" i="2"/>
  <c r="H59" i="10"/>
  <c r="I59" i="10" l="1"/>
  <c r="B59" i="10"/>
  <c r="S59" i="10"/>
  <c r="N59" i="10"/>
  <c r="L59" i="10"/>
  <c r="Q59" i="10"/>
  <c r="T59" i="10"/>
  <c r="F8" i="11"/>
  <c r="B51" i="10" s="1"/>
  <c r="B6" i="4"/>
  <c r="J58" i="10" s="1"/>
  <c r="F59" i="10"/>
  <c r="B18" i="4"/>
  <c r="P58" i="10" s="1"/>
  <c r="E59" i="10"/>
  <c r="D12" i="4"/>
  <c r="O58" i="10" s="1"/>
  <c r="B12" i="4"/>
  <c r="M58" i="10" s="1"/>
  <c r="B4" i="11"/>
  <c r="V58" i="10" s="1"/>
  <c r="C26" i="4"/>
  <c r="D59" i="10"/>
  <c r="V59" i="10"/>
  <c r="R59" i="10"/>
  <c r="D18" i="4"/>
  <c r="D24" i="4"/>
  <c r="U58" i="10" s="1"/>
  <c r="U59" i="10"/>
  <c r="F9" i="11"/>
  <c r="B52" i="10" s="1"/>
  <c r="B26" i="4" l="1"/>
  <c r="G8" i="11"/>
  <c r="G9" i="11" s="1"/>
  <c r="C52" i="10" s="1"/>
  <c r="R58" i="10"/>
  <c r="G10" i="11"/>
  <c r="C53" i="10" s="1"/>
  <c r="D26" i="4"/>
  <c r="F10" i="11" s="1"/>
  <c r="B53" i="10" s="1"/>
  <c r="B54" i="10" s="1"/>
  <c r="C51" i="10" l="1"/>
  <c r="F11" i="11"/>
  <c r="C54" i="10"/>
  <c r="G1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Автор</author>
  </authors>
  <commentList>
    <comment ref="F8" authorId="0" shapeId="0" xr:uid="{00000000-0006-0000-0400-000001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Сумма (+;+-) &gt; (=;-)
по эмоциям и коммуникации</t>
        </r>
      </text>
    </comment>
    <comment ref="G8" authorId="0" shapeId="0" xr:uid="{00000000-0006-0000-0400-000002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Аффект и монолог больше, чем других реакций, а также низкая социальная желательность</t>
        </r>
      </text>
    </comment>
    <comment ref="G9" authorId="0" shapeId="0" xr:uid="{00000000-0006-0000-0400-000003000000}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Социальная желательность, неравноправный диалог, отсутствие одержимости</t>
        </r>
      </text>
    </comment>
  </commentList>
</comments>
</file>

<file path=xl/sharedStrings.xml><?xml version="1.0" encoding="utf-8"?>
<sst xmlns="http://schemas.openxmlformats.org/spreadsheetml/2006/main" count="597" uniqueCount="397">
  <si>
    <t>Подблок 1</t>
  </si>
  <si>
    <t>Подблок 3</t>
  </si>
  <si>
    <t>Подблок 4</t>
  </si>
  <si>
    <t>Амбивалентный</t>
  </si>
  <si>
    <t>Апатия</t>
  </si>
  <si>
    <t>Семья</t>
  </si>
  <si>
    <t>Работа</t>
  </si>
  <si>
    <t>Социальный мир</t>
  </si>
  <si>
    <t>Монолог</t>
  </si>
  <si>
    <t>Диалог</t>
  </si>
  <si>
    <t>Сумбур</t>
  </si>
  <si>
    <t>Подблок 2</t>
  </si>
  <si>
    <t>Тщеславие</t>
  </si>
  <si>
    <t>Достоинство</t>
  </si>
  <si>
    <t>Самоуничижение</t>
  </si>
  <si>
    <t>Нетерпеливость</t>
  </si>
  <si>
    <t>Виктимность</t>
  </si>
  <si>
    <t>Гедонизм</t>
  </si>
  <si>
    <t>Благодарность</t>
  </si>
  <si>
    <t>Самодеструкция</t>
  </si>
  <si>
    <t>Упрямство</t>
  </si>
  <si>
    <t>Настойчивость</t>
  </si>
  <si>
    <t>Безволие</t>
  </si>
  <si>
    <t>Шифр</t>
  </si>
  <si>
    <t>Аффект</t>
  </si>
  <si>
    <t>ЭС+</t>
  </si>
  <si>
    <t>ЭС=</t>
  </si>
  <si>
    <t>ЭС-</t>
  </si>
  <si>
    <t>ЭР+</t>
  </si>
  <si>
    <t>ЭР±</t>
  </si>
  <si>
    <t>ЭР=</t>
  </si>
  <si>
    <t>ЭР-</t>
  </si>
  <si>
    <t>КС+</t>
  </si>
  <si>
    <t>КС±</t>
  </si>
  <si>
    <t>КС=</t>
  </si>
  <si>
    <t>КС-</t>
  </si>
  <si>
    <t>КР+</t>
  </si>
  <si>
    <t>КР±</t>
  </si>
  <si>
    <t>КР=</t>
  </si>
  <si>
    <t>КР-</t>
  </si>
  <si>
    <t>П1С+</t>
  </si>
  <si>
    <t>П1С=</t>
  </si>
  <si>
    <t>П1С-</t>
  </si>
  <si>
    <t>П1Р+</t>
  </si>
  <si>
    <t>П1Р=</t>
  </si>
  <si>
    <t>П1Р-</t>
  </si>
  <si>
    <t>П2С+</t>
  </si>
  <si>
    <t>П2С=</t>
  </si>
  <si>
    <t>П2С-</t>
  </si>
  <si>
    <t>ЭМ+</t>
  </si>
  <si>
    <t>ЭМ±</t>
  </si>
  <si>
    <t>ЭМ=</t>
  </si>
  <si>
    <t>ЭМ-</t>
  </si>
  <si>
    <t>КМ+</t>
  </si>
  <si>
    <t>КМ±</t>
  </si>
  <si>
    <t>КМ=</t>
  </si>
  <si>
    <t>КМ-</t>
  </si>
  <si>
    <t>П1М+</t>
  </si>
  <si>
    <t>П1М=</t>
  </si>
  <si>
    <t>П1М-</t>
  </si>
  <si>
    <t>П2Р+</t>
  </si>
  <si>
    <t>П2Р=</t>
  </si>
  <si>
    <t>П2Р-</t>
  </si>
  <si>
    <t>П2М+</t>
  </si>
  <si>
    <t>П2М=</t>
  </si>
  <si>
    <t>П2М-</t>
  </si>
  <si>
    <t>П3С+</t>
  </si>
  <si>
    <t>П3С=</t>
  </si>
  <si>
    <t>П3С-</t>
  </si>
  <si>
    <t>П3Р+</t>
  </si>
  <si>
    <t>П3Р=</t>
  </si>
  <si>
    <t>П4Р=</t>
  </si>
  <si>
    <t>П3Р-</t>
  </si>
  <si>
    <t>П3М+</t>
  </si>
  <si>
    <t>П3М=</t>
  </si>
  <si>
    <t>П3М-</t>
  </si>
  <si>
    <t>П4С+</t>
  </si>
  <si>
    <t>П4С=</t>
  </si>
  <si>
    <t>П4С-</t>
  </si>
  <si>
    <t>П4Р+</t>
  </si>
  <si>
    <t>П4Р-</t>
  </si>
  <si>
    <t>П4М+</t>
  </si>
  <si>
    <t>П4М=</t>
  </si>
  <si>
    <t>П4М-</t>
  </si>
  <si>
    <t>Порой на работе я так злюсь, что могу сломать какой-нибудь первый попавшийся под руку предмет или крепко выругаться.</t>
  </si>
  <si>
    <t>Часто новые задания рождают во мне противоречивые чувства - интерес и страх, что не справлюсь.</t>
  </si>
  <si>
    <t>Не нахожу такого дела, которое бы меня зажигало.</t>
  </si>
  <si>
    <t>    Я превзошел или превзойду своих родителей во многих сферах.</t>
  </si>
  <si>
    <t>    На работе должны думать, что я держу под контролем каждый свой шаг.</t>
  </si>
  <si>
    <t>    Некоторые говорят, что меня трудно узнать поближе.</t>
  </si>
  <si>
    <t>    С людьми, которых не знаю, я становлюсь более замкнутым и держусь несколько отстраненно.</t>
  </si>
  <si>
    <t>    Я чувствую, что на работе меня недооценивают.</t>
  </si>
  <si>
    <t>    Мне нравится чувствовать себя особенным.</t>
  </si>
  <si>
    <t>    В семейном кругу я редко повышаю тон голоса.</t>
  </si>
  <si>
    <t>    Работа коллег часто заслуживает моей критики.</t>
  </si>
  <si>
    <t>    Ненавижу быть подвергнутым чьим-либо оценкам или сравнениям.</t>
  </si>
  <si>
    <t>    Люди отмечают мои хорошие манеры и воспитание.</t>
  </si>
  <si>
    <t>    Заметил, что меня часто воодушевляют неудачи коллег на то, чтобы самому в этом же деле добиться успеха.</t>
  </si>
  <si>
    <t>    Если даже я неправ, мне трудно это признать и принести извинения.</t>
  </si>
  <si>
    <t>    Мне часто говорят, чтобы я выпрямился и не сутулился.</t>
  </si>
  <si>
    <t>    В конфликтной ситуации могу не сдержаться и перейти на личности.</t>
  </si>
  <si>
    <t>    Мало что меня может спровоцировать на брань или рукоприкладство.</t>
  </si>
  <si>
    <t>    Испытываю пренебрежение к социально опустившимся людям – алкоголикам, наркоманам, бродягам.</t>
  </si>
  <si>
    <t>    Мне часто кажется, что, если у меня не будет по жизни партнера, я совсем зачахну.</t>
  </si>
  <si>
    <t>    Я часто сомневаюсь в своих способностях и чувствую себя неловко.</t>
  </si>
  <si>
    <t>    Не втягиваюсь в игры инфантильных людей.</t>
  </si>
  <si>
    <t>    Если что-то идет не так, как нужно, я обычно чувствую, что в этом есть и доля моей вины.</t>
  </si>
  <si>
    <t>    Употребляю крепкое словцо только в крайне редких случаях.</t>
  </si>
  <si>
    <t>    Есть много вещей, которые я хотел бы сделать, но я сомневаюсь в своих силах и боюсь подвергать себя риску.</t>
  </si>
  <si>
    <t>    Стараюсь не делиться о своих задумках преждевременно.</t>
  </si>
  <si>
    <t xml:space="preserve"> Обычно я считаю, что многие вещи окружающие могли бы сделать лучше, чем я.</t>
  </si>
  <si>
    <t xml:space="preserve"> Испытываю некоторую неловкость, когда меня хвалят за результат, но с интересом слушаю конструктивную критику.</t>
  </si>
  <si>
    <t xml:space="preserve"> Зачастую обстоятельства складываются так, что у меня не остается никакого выбора.</t>
  </si>
  <si>
    <t xml:space="preserve"> Я часто впадаю в самое настоящее отчаяние.</t>
  </si>
  <si>
    <t xml:space="preserve"> Считаю, что человеку следует работать на благо обществу.</t>
  </si>
  <si>
    <t xml:space="preserve"> По жизни удачно избегаю попадания в глупые постыдные ситуации.</t>
  </si>
  <si>
    <t xml:space="preserve"> Если считаю, что сделал что-нибудь не так, я обязательно приношу свои глубокие извинения.</t>
  </si>
  <si>
    <t xml:space="preserve"> Люди говорят, что мне не хватает уверенности в себе.</t>
  </si>
  <si>
    <t xml:space="preserve"> Иногда меня просят говорить погромче, потому что собеседникам меня не слышно.</t>
  </si>
  <si>
    <t>Особое уважение к людям, добившимся чего-то выдающегося в жизни – высокого социального статуса, должности или богатства.</t>
  </si>
  <si>
    <t>Глядя на дорогие автомобили, дома или изысканную одежду, часто ловлю себя на мысли, что это все не для меня.</t>
  </si>
  <si>
    <t xml:space="preserve"> Когда кто-то вносит полезные предложения, я обычно хорошо знаю, что помешает их осуществлению.</t>
  </si>
  <si>
    <t xml:space="preserve"> Удача мне сопутствует реже, чем другим.</t>
  </si>
  <si>
    <t xml:space="preserve"> Иногда я подумываю о том, чтобы наложить на себя руки, потому что жизнь слишком трудна и мучительна.</t>
  </si>
  <si>
    <t xml:space="preserve"> Я часто думаю, что жизнь моя не протянется слишком долго.</t>
  </si>
  <si>
    <t>Меня беспокоит, что я мог кого-то серьезно обидеть.</t>
  </si>
  <si>
    <t>Мне нравится доказывать, что я могу преодолеть опасность.</t>
  </si>
  <si>
    <r>
      <t>ЭС</t>
    </r>
    <r>
      <rPr>
        <sz val="11"/>
        <color theme="1"/>
        <rFont val="Calibri"/>
        <family val="2"/>
        <scheme val="minor"/>
      </rPr>
      <t>±</t>
    </r>
  </si>
  <si>
    <t>Column2</t>
  </si>
  <si>
    <t>Неудачи в работе всегда вызывают у меня эмоционально тягостное состояние.</t>
  </si>
  <si>
    <t>Если поведение кого-то из членов моей семьи меня не устраивает, он узнает мой гнев.</t>
  </si>
  <si>
    <t>Мне трудно сосредоточиться на каком-нибудь деле.</t>
  </si>
  <si>
    <t>В кругу семьи не обращаю внимание на свой внешний вид, чистоту и опрятность.</t>
  </si>
  <si>
    <t>Кажется, что дома могу просидеть часами, ни о чем не думая.</t>
  </si>
  <si>
    <t>Не вижу перспектив на работе или учебе.</t>
  </si>
  <si>
    <t>Вокруг происходит много вдохноляющих меня событий.</t>
  </si>
  <si>
    <t>Если мои планы или проекты не осуществляются я огорчаюсь, но это не вызывает приступов раздражения и ярости.</t>
  </si>
  <si>
    <t>Обычно я наперед знаю, что скажут мне близкие.</t>
  </si>
  <si>
    <t>Для меня чем меньше сомнений, тем лучше.</t>
  </si>
  <si>
    <t>Не люблю тех, кто кто командует, не имея официальных на то оснований.</t>
  </si>
  <si>
    <t>За последнее время я испытал множество самых разнообразных чувств и не терял над ними контроль.</t>
  </si>
  <si>
    <t>Заметил, что, когда меня кто-то злит, меня так и притягивает к этому человеку.</t>
  </si>
  <si>
    <t>Даже когда яростно отстаиваю свою точку зрения, отслеживаю реакции окружающих и корректирую высказывания.</t>
  </si>
  <si>
    <t>Мне интересно, что думают мои родные по тому или иному вопросу.</t>
  </si>
  <si>
    <t>В работе мне нравится, когда каждый выражает свое видение ситуации.</t>
  </si>
  <si>
    <t>Если я совершаю позорную ошибку, то предпочитаю, чтобы мне об этом сообщили, а не тактично промолчали.</t>
  </si>
  <si>
    <t>Родные обычно советуются со мной в сложных ситуациях.</t>
  </si>
  <si>
    <t>Решая семейные проблемы, я интересуюсь точкой зрения каждого члена семьи.</t>
  </si>
  <si>
    <t>Мне обычно крайне интересно послушать впечатления своих друзей о каком-нибудь событии.</t>
  </si>
  <si>
    <t>СжМ+</t>
  </si>
  <si>
    <t>СжР-</t>
  </si>
  <si>
    <t>СжМ-</t>
  </si>
  <si>
    <t>СжС+</t>
  </si>
  <si>
    <t>Не испытываю сомнений, когда кому-нибудь нужно помочь.</t>
  </si>
  <si>
    <t>Никогда и ни к кому не чувствовал антипатии.</t>
  </si>
  <si>
    <t>Была ситуация, когда я бросил дело из-за неуверенности в успехе.</t>
  </si>
  <si>
    <t>Я всегда внимательно слушаю собеседника, кем бы он ни был.</t>
  </si>
  <si>
    <t>На работе (учебе) был случай, когда я придумал вескую причину, чтобы избежать ответственности.</t>
  </si>
  <si>
    <t>Я всегда охотно признаю свою неправоту.</t>
  </si>
  <si>
    <t>У меня никогда не возникает досады, когда близкие высказывают противоположное моему мнение.</t>
  </si>
  <si>
    <t>Были случаи, когда я завидовал успеху других.</t>
  </si>
  <si>
    <t>Когда у людей неприятности, я порой думаю, что они получили по заслугам.</t>
  </si>
  <si>
    <t>Частенько второпях я роняю или разбиваю окружающие вещи.</t>
  </si>
  <si>
    <t>Я обычно хорошо чувствую, когда нужно действовать, а когда подождать.</t>
  </si>
  <si>
    <t>Меня часто раздражают заявления окружающих, будто я волен поступать так, как мне хочется. Они же не знают, в какой ситуации я нахожусь.</t>
  </si>
  <si>
    <t>Могу долго выжидать нужный момент, чтобы решительным действием добиться цели.</t>
  </si>
  <si>
    <t>Мне трудно замедлить ритм жизни даже в отпуске или на каникулах.</t>
  </si>
  <si>
    <t>Дома столько дел, что не могу расслабиться и спокойно посидеть.</t>
  </si>
  <si>
    <t>Люди вокруг меня чертовски медлительны.</t>
  </si>
  <si>
    <t>Я часто чувствую, что для окончания работы мне катастрофически не хватает времени.</t>
  </si>
  <si>
    <t>В конфликтных ситуациях я редко следую импульсивным порывам, чтобы найти решение.</t>
  </si>
  <si>
    <t>Если в семье кто-то высказывает недовольство, я обычно сохраняю хладнокровие и разбираюсь в проблеме.</t>
  </si>
  <si>
    <t>Хотелось бы, чтобы рядом со мной был человек, который бы меня развеселил или хотя бы поднял настроение.</t>
  </si>
  <si>
    <t>Несмотря на то, что я и так много делаю для близких, они ожидают от меня еще большего.</t>
  </si>
  <si>
    <t>В жизни невозможно делать то, что хочешь. Вокруг слишком много вещей, которые этому мешают.</t>
  </si>
  <si>
    <t>Частенько мне приходится поторапливать близких, двигающихся или действующих слишком медленно.</t>
  </si>
  <si>
    <t>Я часто прерываю собеседника или заканчиваю за него его мысль.</t>
  </si>
  <si>
    <t>Коллеги считают меня решительным человеком.</t>
  </si>
  <si>
    <t>Я ненавижу ждать, а иногда теряю всякое терпение, когда что-нибудь тянется слишком долго.</t>
  </si>
  <si>
    <t>Близкие говорят, что я люблю поплакаться в жилетку, но они просто не понимают, как сложно все вокруг.</t>
  </si>
  <si>
    <t>Я часто ловлю себя на том, что спешу, даже когда для этого нет никакого повода.</t>
  </si>
  <si>
    <t>Интуитивно хорошо чувствую, когда выгодно потерпеть или пойти на уступки.</t>
  </si>
  <si>
    <t>Я зачастую выхожу из дому слишком поздно и второпях забываю или теряю вещи.</t>
  </si>
  <si>
    <t>Мне трудно отказать чьей-то просьбе.</t>
  </si>
  <si>
    <t>В сложных и тонких конфликтах интересов в семье я обычно нахожу самое лучшее решение.</t>
  </si>
  <si>
    <t>Меня беспокоит, что жизнь течет быстрее, чем я успеваю что-то сделать.</t>
  </si>
  <si>
    <t>Если бы не некоторые из окружающих меня людей, жизнь у меня складывалась бы гораздо лучше.</t>
  </si>
  <si>
    <t>Планов на день у меня очень много, а времени на их реализацию, как правило, не хватает.</t>
  </si>
  <si>
    <t>Ради реализации своей цели готов долго терпеть неудобства.</t>
  </si>
  <si>
    <t>В своем стремлении всюду успеть и все сделать я часто опаздываю на назначенную встречу.</t>
  </si>
  <si>
    <t>Чтобы заглушить душевную боль и тяготы жизни можно употребить наркотические вещества.</t>
  </si>
  <si>
    <t>Люди, которые меня окружают, кажутся мне интересными.</t>
  </si>
  <si>
    <t>Общение с близкими меня наполняет и вдохновляет.</t>
  </si>
  <si>
    <t>Мне часто кажется, что я всем мешаю и без меня родственники вздохнули бы с облегчением.</t>
  </si>
  <si>
    <t>Часто я ловлю себя на мысли, что где-то в другом месте лучше, чем здесь.</t>
  </si>
  <si>
    <t>Не справляюсь с тем, чтобы умерить свои аппетиты.</t>
  </si>
  <si>
    <t>Мне трудно отказаться от заманчивого предложения, даже если знаю, что это мне во вред.</t>
  </si>
  <si>
    <t>Работа приносит мне много хорошего.</t>
  </si>
  <si>
    <t>П3М-; ЭМ+</t>
  </si>
  <si>
    <t>Нужно иметь большую семью, чтобы не остаться одиноким.</t>
  </si>
  <si>
    <t>Большую часть времени в моей работе все идет не так как надо.</t>
  </si>
  <si>
    <t>Когда на работе что-то не ладится, я выпиваю, чтобы почувствовать себя лучше.</t>
  </si>
  <si>
    <t>У меня нет теплого контакта с близкими.</t>
  </si>
  <si>
    <t>Когда дала не идут, мне хочется что-то купить.</t>
  </si>
  <si>
    <t>Когда что-то идет не так, мне хочется есть и кажется, что я никогда не наемся.</t>
  </si>
  <si>
    <t>В семейном кругу я чувствую себя дома.</t>
  </si>
  <si>
    <t>Я в жизни расстался со многими друзьями.</t>
  </si>
  <si>
    <t>Когда мне чего-то очень хочется, мне приходится себя сдерживать.</t>
  </si>
  <si>
    <t>Беспокоит, что мои доходы меньше, чем мне нужно.</t>
  </si>
  <si>
    <t>Моя семья виновата в том, что я не испытываю чувства удовлетворения в жизни.</t>
  </si>
  <si>
    <t>Если в холодильнике есть что-то вкусное, не успокоюсь, пока не съем.</t>
  </si>
  <si>
    <t>Люди часто делают мне приятные сюрпризы.</t>
  </si>
  <si>
    <t>Беспокоюсь, что останусь ни с чем.</t>
  </si>
  <si>
    <t>Часто я складываю руки и иду на поводу своих желаний, отчего позднее испытываю чувство вины и раскаяние.</t>
  </si>
  <si>
    <t>Люблю скорость и меня не остановит то, что я подвергаю свою жизнь опасности в ситуациях, грозящих катастрофой.</t>
  </si>
  <si>
    <t>Люблю готовить близким приятные сюрпризы.</t>
  </si>
  <si>
    <t>У меня за плечами длинный список разорванных соглашений и договоренностей.</t>
  </si>
  <si>
    <t>Я люблю отмечать свои профессиональные успехи.</t>
  </si>
  <si>
    <t>У меня бывают серьезные срывы, оканчивающиеся истерикой или взрывами гнева.</t>
  </si>
  <si>
    <t>Мало что меня может отвлечь от достижения намеченного.</t>
  </si>
  <si>
    <t>Когда сомневаюсь, я говорю «нет».</t>
  </si>
  <si>
    <t>Если проблема не решается, я обязательно к ней вернусь и попробую различные способы.</t>
  </si>
  <si>
    <t>Если я что-то решил, ничто меня не остановит.</t>
  </si>
  <si>
    <t>Мои родные при решении тех или иных проблем часто полагаются на меня.</t>
  </si>
  <si>
    <t>Мне трудно пойти на уступку, даже когда я знаю, что неправ.</t>
  </si>
  <si>
    <t>Я способен настоять на своем, несмотря ни на какие возражения.</t>
  </si>
  <si>
    <t>Близкие часто отмечают мою настойчивость.</t>
  </si>
  <si>
    <t>Иногда я поступаю вопреки тому, что мне советуют, просто чтобы показать, кто главный.</t>
  </si>
  <si>
    <t>Никто не способен изменить мое мнение. Единственный, кто может это сделать — это я сам.</t>
  </si>
  <si>
    <t>Я регулярно занимаюсь спортом, делаю зарядку.</t>
  </si>
  <si>
    <t>Никто не остановит меня от осуществления задуманного.</t>
  </si>
  <si>
    <t>Даже родные не могут заставить меня сделать то, чего я не хочу.</t>
  </si>
  <si>
    <t>Резкие перемены меня пугают.</t>
  </si>
  <si>
    <t>Я привык заканчивать начатые нужные дела.</t>
  </si>
  <si>
    <t>ПдС+</t>
  </si>
  <si>
    <t>ПпР+</t>
  </si>
  <si>
    <t>ПрМ+</t>
  </si>
  <si>
    <t>ПдР+</t>
  </si>
  <si>
    <t>ПдМ+</t>
  </si>
  <si>
    <t>ПрС+</t>
  </si>
  <si>
    <t>ПпС+</t>
  </si>
  <si>
    <t>ПрР+</t>
  </si>
  <si>
    <t>ПпМ+</t>
  </si>
  <si>
    <t>Часто слышал от других, что я не знаю меры.</t>
  </si>
  <si>
    <t>ловлю себя на том, что чрезмерно зависим от некоторых вещей (телефон, автомобиль, компьюер и т.д.).</t>
  </si>
  <si>
    <t>Мне говорят, что я ухожу в работу с головой и ни на что не обращаю внимание.</t>
  </si>
  <si>
    <t>У меня есть в семье один человек, с которым намного более тесная эмоциональная связь, чем с другими.</t>
  </si>
  <si>
    <t>Часто увлекаюсь чем-то (игра, общение, шопинг) настолько, что ничего не замечаю.</t>
  </si>
  <si>
    <t xml:space="preserve">Я трудоголик. </t>
  </si>
  <si>
    <t>Некоторые мои интересы не следует афишировать, т.к. люди могут предосудительно отнестись к ним.</t>
  </si>
  <si>
    <t>На работе для меня наиболее важны отношения в коллективе.</t>
  </si>
  <si>
    <t>Семья имеет для  меня исключительное значение, остальное не так важно.</t>
  </si>
  <si>
    <t>У меня есть вредные привычки.</t>
  </si>
  <si>
    <t>Я обычно выхожу из дома на работу в последний момент.</t>
  </si>
  <si>
    <t>ПдМ+; П1М+</t>
  </si>
  <si>
    <t xml:space="preserve">Если мои родные осознают свою неправоту, то жизнь преобразится. </t>
  </si>
  <si>
    <t xml:space="preserve">Обществу нужну измениения причем радикальные и революционные. </t>
  </si>
  <si>
    <t>У меня мечта сменить род своей  деятельности или хотя бы работу.</t>
  </si>
  <si>
    <t xml:space="preserve">Уверен если что-то кардинально изменить в отношениях с близкими, то в моей семье будет намного больше счастья. </t>
  </si>
  <si>
    <t>Этому миру нужны грандиозные перемены.</t>
  </si>
  <si>
    <t>Считаю, что наши не смогут сделать такой же качественный продукт, как на Западе.</t>
  </si>
  <si>
    <t>"Рыба ищет где глубже, а человек - где лучше".</t>
  </si>
  <si>
    <t>Большинство коллег недостаточно компетентны.</t>
  </si>
  <si>
    <t xml:space="preserve">Забота о пенсионерах - бессмысленное бремя для государства. </t>
  </si>
  <si>
    <t>В детстве не чувствовал себя защищенным.</t>
  </si>
  <si>
    <t xml:space="preserve">Часто чувствовал, что семья не на моей стороне конфликта. </t>
  </si>
  <si>
    <t>В моей семье часто критикуют друг друга.</t>
  </si>
  <si>
    <t>На работе многое нужно делать не так, как это происходит.</t>
  </si>
  <si>
    <t>Подумываю в перспективе уехать на пмж в более цивилизованное государство.</t>
  </si>
  <si>
    <t>Порой стыжусь некоторых своих родных.</t>
  </si>
  <si>
    <t>Когда сталкиваюсь с неудачами склонен к самоедству и излишней самокритике.</t>
  </si>
  <si>
    <t>Социальная желательность</t>
  </si>
  <si>
    <t>баллы</t>
  </si>
  <si>
    <t>%</t>
  </si>
  <si>
    <t>Инфернальные стратегии</t>
  </si>
  <si>
    <t>Подмена</t>
  </si>
  <si>
    <t>Псевдопомощь</t>
  </si>
  <si>
    <t>Предательство</t>
  </si>
  <si>
    <t>Цитата 1</t>
  </si>
  <si>
    <t>Цитата 2</t>
  </si>
  <si>
    <t>Серия 1</t>
  </si>
  <si>
    <t>Ставьте 1:</t>
  </si>
  <si>
    <t>Единственный ответ на зло — это зло. Люди ничего другого не понимают</t>
  </si>
  <si>
    <t>Жизнь — это чудесное приключение, достойное того, чтобы ради удач терпеть и неудачи</t>
  </si>
  <si>
    <t>Серия 2</t>
  </si>
  <si>
    <t>Серия 3</t>
  </si>
  <si>
    <t>Серия 4</t>
  </si>
  <si>
    <t>Серия 5</t>
  </si>
  <si>
    <t>Когда необходимо сделать выбор, а вы его не делаете, - это тоже выбор</t>
  </si>
  <si>
    <t>Мне хотелось остановиться, но я не мог. У меня не было другого счастья в жизни.</t>
  </si>
  <si>
    <t>Я не знаю, что заставляет людей искать друзей. Я не знаю, что влечет людей друг к другу. Мне не знакомы основанные на лжи социальные взаимоотношения</t>
  </si>
  <si>
    <t>Каждый из нас, в зависимости от обстоятельств, может быть дикарем или святым. Хороший человек отличается от плохого выбором.</t>
  </si>
  <si>
    <t>Прекрасное постигается путём изучения и больших усилий, дурное усваивается само собой, без труда.</t>
  </si>
  <si>
    <t>Бросьте меня в глухую темницу, для вас — это был бы конец… а для меня — это всего лишь начало. Там целый мир, где я свободен. Мир, который вы не завоевали!</t>
  </si>
  <si>
    <t xml:space="preserve">Посмотрите на меня сверху вниз - и увидите дурака. Посмотрите на меня снизу вверх - и увидите господина. Посмотрите мне прямо в лицо - и увидите себя! </t>
  </si>
  <si>
    <t>Если мы ненавидим кого-либо, то ненавидим в нем часть самого себя. То, что не является частью нас самих, не тревожит нас.</t>
  </si>
  <si>
    <t>Оценка цитат</t>
  </si>
  <si>
    <t>Итог:</t>
  </si>
  <si>
    <t>Серия 6</t>
  </si>
  <si>
    <t>Серия 7</t>
  </si>
  <si>
    <t>Серия 8</t>
  </si>
  <si>
    <t xml:space="preserve">Ваше общество так извращено, что нормальный человек в нём предстанет безумцем. </t>
  </si>
  <si>
    <t>Когда мне хочется прочесть книгу, я ее пишу.</t>
  </si>
  <si>
    <t xml:space="preserve">Вам давно пора оглянуться на самих себя. Вы живете лишь ради денег. Но ваш конец близок. Вы сами убиваете себя… </t>
  </si>
  <si>
    <t xml:space="preserve">Конечно, я мог бы стать алкашом, заглушать свои жизненные потребности. Но не для этого я изучал философские воззрения всех времен и народов, проходил университеты — жизненные и учебные, чтобы затравить свое сознание. </t>
  </si>
  <si>
    <t xml:space="preserve">Законы я не нарушал. Я их отодвигал и делал так, как считал нужным. </t>
  </si>
  <si>
    <t xml:space="preserve">Да я уж так, отстраненно, где-то не на земле, а выше, у Бога, что ли. Во Вселенной где-то, смотрю на все оттуда. Я же выше всего этого. </t>
  </si>
  <si>
    <t>Серия 9</t>
  </si>
  <si>
    <t>У меня нет родителей, поэтому я не умею любить людей.</t>
  </si>
  <si>
    <t>Человечность и душа, которой наделил меня Бог, существовали, но, к сожалению, разбились со временем.</t>
  </si>
  <si>
    <t>Уровень саморегуляции</t>
  </si>
  <si>
    <t>Одержимость</t>
  </si>
  <si>
    <t>Самообман</t>
  </si>
  <si>
    <t>Ресурсность</t>
  </si>
  <si>
    <t>Юродство</t>
  </si>
  <si>
    <t>Все шкалы</t>
  </si>
  <si>
    <t>E+</t>
  </si>
  <si>
    <t>E+-</t>
  </si>
  <si>
    <t>E=</t>
  </si>
  <si>
    <t>E-</t>
  </si>
  <si>
    <t>K+</t>
  </si>
  <si>
    <t>K+-</t>
  </si>
  <si>
    <t>K=</t>
  </si>
  <si>
    <t>K-</t>
  </si>
  <si>
    <t>П1+</t>
  </si>
  <si>
    <t>П1-</t>
  </si>
  <si>
    <t>П1=</t>
  </si>
  <si>
    <t>П2+</t>
  </si>
  <si>
    <t>П2=</t>
  </si>
  <si>
    <t>П2-</t>
  </si>
  <si>
    <t>П3+</t>
  </si>
  <si>
    <t>П3=</t>
  </si>
  <si>
    <t>П3-</t>
  </si>
  <si>
    <t>П4+</t>
  </si>
  <si>
    <t>П4=</t>
  </si>
  <si>
    <t>П4-</t>
  </si>
  <si>
    <t>Сж</t>
  </si>
  <si>
    <t>Пд</t>
  </si>
  <si>
    <t>Пп</t>
  </si>
  <si>
    <t>Пр</t>
  </si>
  <si>
    <t>Э/И</t>
  </si>
  <si>
    <t>Мне удается избегать работ по дому.</t>
  </si>
  <si>
    <t>Часто не прихожу туда, куда обещал без уважительной причины.</t>
  </si>
  <si>
    <t>В школе я обычно не доделывал домашние задания.</t>
  </si>
  <si>
    <t>Мои дела обычно остаются незавершенными.</t>
  </si>
  <si>
    <t>Мне обычно трудно себя заставить доделать начатое.</t>
  </si>
  <si>
    <t>Если у меня пропадает желание, то я не могу доделывать что-либо, даже если понимаю его нужность.</t>
  </si>
  <si>
    <t>Неравн. диалог</t>
  </si>
  <si>
    <t>Случалось, что я пользовался ошибкой человека.</t>
  </si>
  <si>
    <t>Решительность</t>
  </si>
  <si>
    <t>Оптимум</t>
  </si>
  <si>
    <t>Не все, чего хотят мои близкие я сделал, но я же не виноват, что у них завышенные ожидания.</t>
  </si>
  <si>
    <t>Порой виню себя в том, в чем невиноват.</t>
  </si>
  <si>
    <t>Там, где я работал (учился), люди частенько пытались свалить свои ошибки и недочеты на других.</t>
  </si>
  <si>
    <t>Некоторые мои друзья обычно поступают так, как хотят сами, а мне приходится частенько под них подстраиваться.</t>
  </si>
  <si>
    <t>В детстве родители меня частенько критиковали или обвиняли в чем-то.</t>
  </si>
  <si>
    <t>Выберите как более интересную одну из двух предложенных цитат и поставьте под ней 1. Затем повторите это действие с остальными парами цитат.</t>
  </si>
  <si>
    <t>Согласен</t>
  </si>
  <si>
    <t>Не согласен</t>
  </si>
  <si>
    <r>
      <rPr>
        <b/>
        <i/>
        <sz val="12"/>
        <color theme="1"/>
        <rFont val="Calibri"/>
        <family val="2"/>
        <charset val="204"/>
        <scheme val="minor"/>
      </rPr>
      <t>Если Вы согласны с утверждением, то напротив него в графе "Согласен" поставьте "1".</t>
    </r>
    <r>
      <rPr>
        <sz val="12"/>
        <color theme="1"/>
        <rFont val="Calibri"/>
        <family val="2"/>
        <charset val="204"/>
        <scheme val="minor"/>
      </rPr>
      <t xml:space="preserve"> </t>
    </r>
  </si>
  <si>
    <t>Балл по Z-шкале</t>
  </si>
  <si>
    <t>Я знаю лучше других как поступать в подавляющем большинстве сложных ситуаций и не нуждаюсь в чьих-то советах.</t>
  </si>
  <si>
    <t>В работе стоит давать другим чёткие инструкции, а то они обязательно что-то испортят или напутают.</t>
  </si>
  <si>
    <t>Победа имеет для меня большое значение.</t>
  </si>
  <si>
    <t>Уверен, что у моей семьи слишком мало поводов мной гордиться.</t>
  </si>
  <si>
    <t>Среди моих близких смыми значимыми всегда становились те, эмоциональных реакций которых я опасался.</t>
  </si>
  <si>
    <t>Чтобы на работе дела пошли вгору, необходимо все кардинально менять.</t>
  </si>
  <si>
    <t>Меня бесит, когда мне задают много вопросов.</t>
  </si>
  <si>
    <t>Если мне кто-то нравится, то я не вижу никаких недостатков, но если кто не понравится – берегись.</t>
  </si>
  <si>
    <t>Если я кого-то люблю или ненавижу, то это доходит до самых настоящих крайностей.</t>
  </si>
  <si>
    <t>Если что-то идет не так, то я могу эмоционально сорваться.</t>
  </si>
  <si>
    <t>Мне часто хочется сказать коллегам по работе или учебе - "не злите меня!".</t>
  </si>
  <si>
    <t>Если кто-то не лестно выскажется о моей семье, моя злость вскипает мгновенно.</t>
  </si>
  <si>
    <t>Когда мне кто-то нравится, то, одновременно, меня это пугает.</t>
  </si>
  <si>
    <t>Руководство обычно вызывает во мне смешанные чувства - интерес и раздражение одновременно.</t>
  </si>
  <si>
    <t>Волнуюсь, если кто-то из моих близких наблюдает за тем, как я работаю.</t>
  </si>
  <si>
    <t>Необоснованные претензии со стороны близких не выводят меня из душевного равновесия.</t>
  </si>
  <si>
    <t>Когда меня кто-то в семье критикует или ругает не обижаюсь и беру из всего этого обычно много полезного.</t>
  </si>
  <si>
    <t>Для дела я могу действовать на кураже и не терять самообладания.</t>
  </si>
  <si>
    <t>Не вижу смысла хорошо выглядеть.</t>
  </si>
  <si>
    <t>Не знаю чего хочу от жизни.</t>
  </si>
  <si>
    <t>Чувствую, что меня мало что вдохновляет.</t>
  </si>
  <si>
    <t>Люди часто говорят такую чушь, что не хочется их слушать.</t>
  </si>
  <si>
    <t>Column3</t>
  </si>
  <si>
    <t>Моё мнение основывается на моих принципах и крайне редко меняется.</t>
  </si>
  <si>
    <t>В  семейных отношениях должны быть четкие правила.</t>
  </si>
  <si>
    <t>Считаю, что в работе результат будет лучше, если все заранее будут знать как себя вести.</t>
  </si>
  <si>
    <t>Неоднократно до меня доходили слухи, что я излишне далю на других людей.</t>
  </si>
  <si>
    <t>Разговаривая с близкими, не однократно ловил себя на мысли что как будто оправдываюсь перед ними или они передо мной.</t>
  </si>
  <si>
    <t xml:space="preserve">В работе или учебе замечаю, что трудно убеждать других в своей правоте. </t>
  </si>
  <si>
    <t>Мои мысли часто сумбурны и их трудно привести к порядку.</t>
  </si>
  <si>
    <t>Мне трудно сформулировать, чего я хочу.</t>
  </si>
  <si>
    <t>Замечаю, что, когда что-нибудь скажу в коллективе, это иногда вызывает непонятное веселье.</t>
  </si>
  <si>
    <t>В работе системность и методичность не для меня</t>
  </si>
  <si>
    <t>У меня много мыслей, которые сложно упорядочить и систематизировать.</t>
  </si>
  <si>
    <t>Замечал, что люди частенько недопонимают то, что я им говорю.</t>
  </si>
  <si>
    <t>Мне частенько бывает сложно донести свое мнение окружающим.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</si>
</sst>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  <font>
      <sz val="11"/>
      <name val="Calibri"/>
      <family val="2"/>
      <scheme val="minor"/>
    </font>
    <font>
      <b/>
      <i/>
      <sz val="12"/>
      <color theme="1"/>
      <name val="Calibri"/>
      <family val="2"/>
      <charset val="204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7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3" fillId="0" borderId="0" applyFont="0" applyFill="0" applyBorder="0" applyAlignment="0" applyProtection="0"/>
  </cellStyleXfs>
  <cellXfs count="38">
    <xf numFmtId="0" fontId="0" fillId="0" borderId="0" xfId="0"/>
    <xf numFmtId="164" fontId="0" fillId="0" borderId="0" xfId="0" applyNumberFormat="1"/>
    <xf numFmtId="9" fontId="0" fillId="0" borderId="0" xfId="1" applyFont="1"/>
    <xf numFmtId="0" fontId="0" fillId="0" borderId="0" xfId="0" applyFill="1"/>
    <xf numFmtId="0" fontId="2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1" fontId="0" fillId="0" borderId="0" xfId="0" applyNumberFormat="1"/>
    <xf numFmtId="0" fontId="0" fillId="2" borderId="0" xfId="0" applyFill="1" applyAlignment="1">
      <alignment vertical="top"/>
    </xf>
    <xf numFmtId="49" fontId="0" fillId="2" borderId="0" xfId="0" applyNumberFormat="1" applyFill="1" applyAlignment="1">
      <alignment horizontal="left" vertical="top" wrapText="1"/>
    </xf>
    <xf numFmtId="0" fontId="0" fillId="2" borderId="0" xfId="0" applyFill="1" applyAlignment="1">
      <alignment horizontal="left" vertical="top" wrapText="1"/>
    </xf>
    <xf numFmtId="0" fontId="0" fillId="2" borderId="0" xfId="0" applyFill="1"/>
    <xf numFmtId="0" fontId="0" fillId="3" borderId="0" xfId="0" applyFill="1"/>
    <xf numFmtId="0" fontId="0" fillId="4" borderId="0" xfId="0" applyFill="1"/>
    <xf numFmtId="0" fontId="0" fillId="5" borderId="0" xfId="0" applyFill="1" applyAlignment="1">
      <alignment vertical="top"/>
    </xf>
    <xf numFmtId="49" fontId="0" fillId="5" borderId="0" xfId="0" applyNumberFormat="1" applyFill="1" applyAlignment="1">
      <alignment horizontal="left" vertical="top" wrapText="1"/>
    </xf>
    <xf numFmtId="0" fontId="0" fillId="5" borderId="0" xfId="0" applyFill="1" applyAlignment="1">
      <alignment horizontal="left" vertical="top" wrapText="1"/>
    </xf>
    <xf numFmtId="0" fontId="0" fillId="5" borderId="0" xfId="0" applyFill="1"/>
    <xf numFmtId="0" fontId="1" fillId="0" borderId="0" xfId="0" applyFont="1"/>
    <xf numFmtId="0" fontId="5" fillId="0" borderId="0" xfId="0" applyFont="1"/>
    <xf numFmtId="0" fontId="9" fillId="6" borderId="0" xfId="0" applyFont="1" applyFill="1"/>
    <xf numFmtId="1" fontId="9" fillId="6" borderId="0" xfId="0" applyNumberFormat="1" applyFont="1" applyFill="1"/>
    <xf numFmtId="1" fontId="0" fillId="3" borderId="0" xfId="0" applyNumberFormat="1" applyFill="1"/>
    <xf numFmtId="0" fontId="0" fillId="7" borderId="0" xfId="0" applyFill="1"/>
    <xf numFmtId="1" fontId="0" fillId="7" borderId="0" xfId="0" applyNumberFormat="1" applyFill="1"/>
    <xf numFmtId="1" fontId="0" fillId="2" borderId="0" xfId="0" applyNumberFormat="1" applyFill="1"/>
    <xf numFmtId="1" fontId="0" fillId="5" borderId="0" xfId="0" applyNumberFormat="1" applyFill="1"/>
    <xf numFmtId="0" fontId="0" fillId="8" borderId="0" xfId="0" applyFill="1"/>
    <xf numFmtId="1" fontId="0" fillId="8" borderId="0" xfId="0" applyNumberFormat="1" applyFill="1"/>
    <xf numFmtId="0" fontId="0" fillId="9" borderId="0" xfId="0" applyFill="1"/>
    <xf numFmtId="1" fontId="0" fillId="9" borderId="0" xfId="0" applyNumberFormat="1" applyFill="1"/>
    <xf numFmtId="1" fontId="0" fillId="4" borderId="0" xfId="0" applyNumberFormat="1" applyFill="1"/>
    <xf numFmtId="0" fontId="0" fillId="10" borderId="0" xfId="0" applyFill="1"/>
    <xf numFmtId="1" fontId="0" fillId="10" borderId="0" xfId="0" applyNumberFormat="1" applyFill="1"/>
    <xf numFmtId="0" fontId="4" fillId="0" borderId="0" xfId="0" applyFont="1" applyAlignment="1">
      <alignment horizontal="fill" vertical="center" wrapText="1"/>
    </xf>
    <xf numFmtId="0" fontId="4" fillId="0" borderId="0" xfId="0" applyFont="1" applyAlignment="1">
      <alignment horizontal="left" vertical="center" wrapText="1"/>
    </xf>
    <xf numFmtId="0" fontId="6" fillId="0" borderId="0" xfId="0" applyFont="1"/>
  </cellXfs>
  <cellStyles count="2">
    <cellStyle name="Обычный" xfId="0" builtinId="0"/>
    <cellStyle name="Процентный" xfId="1" builtinId="5"/>
  </cellStyles>
  <dxfs count="0"/>
  <tableStyles count="1" defaultTableStyle="TableStyleMedium2" defaultPivotStyle="PivotStyleLight16">
    <tableStyle name="Table Style 1" pivot="0" count="0" xr9:uid="{00000000-0011-0000-FFFF-FFFF00000000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19.xml.rels><?xml version="1.0" encoding="UTF-8" standalone="yes"?>
<Relationships xmlns="http://schemas.openxmlformats.org/package/2006/relationships"><Relationship Id="rId2" Type="http://schemas.microsoft.com/office/2011/relationships/chartColorStyle" Target="colors19.xml"/><Relationship Id="rId1" Type="http://schemas.microsoft.com/office/2011/relationships/chartStyle" Target="style1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20.xml.rels><?xml version="1.0" encoding="UTF-8" standalone="yes"?>
<Relationships xmlns="http://schemas.openxmlformats.org/package/2006/relationships"><Relationship Id="rId2" Type="http://schemas.microsoft.com/office/2011/relationships/chartColorStyle" Target="colors20.xml"/><Relationship Id="rId1" Type="http://schemas.microsoft.com/office/2011/relationships/chartStyle" Target="style20.xml"/></Relationships>
</file>

<file path=xl/charts/_rels/chart21.xml.rels><?xml version="1.0" encoding="UTF-8" standalone="yes"?>
<Relationships xmlns="http://schemas.openxmlformats.org/package/2006/relationships"><Relationship Id="rId2" Type="http://schemas.microsoft.com/office/2011/relationships/chartColorStyle" Target="colors21.xml"/><Relationship Id="rId1" Type="http://schemas.microsoft.com/office/2011/relationships/chartStyle" Target="style21.xml"/></Relationships>
</file>

<file path=xl/charts/_rels/chart22.xml.rels><?xml version="1.0" encoding="UTF-8" standalone="yes"?>
<Relationships xmlns="http://schemas.openxmlformats.org/package/2006/relationships"><Relationship Id="rId2" Type="http://schemas.microsoft.com/office/2011/relationships/chartColorStyle" Target="colors22.xml"/><Relationship Id="rId1" Type="http://schemas.microsoft.com/office/2011/relationships/chartStyle" Target="style22.xml"/></Relationships>
</file>

<file path=xl/charts/_rels/chart23.xml.rels><?xml version="1.0" encoding="UTF-8" standalone="yes"?>
<Relationships xmlns="http://schemas.openxmlformats.org/package/2006/relationships"><Relationship Id="rId2" Type="http://schemas.microsoft.com/office/2011/relationships/chartColorStyle" Target="colors23.xml"/><Relationship Id="rId1" Type="http://schemas.microsoft.com/office/2011/relationships/chartStyle" Target="style23.xml"/></Relationships>
</file>

<file path=xl/charts/_rels/chart24.xml.rels><?xml version="1.0" encoding="UTF-8" standalone="yes"?>
<Relationships xmlns="http://schemas.openxmlformats.org/package/2006/relationships"><Relationship Id="rId2" Type="http://schemas.microsoft.com/office/2011/relationships/chartColorStyle" Target="colors24.xml"/><Relationship Id="rId1" Type="http://schemas.microsoft.com/office/2011/relationships/chartStyle" Target="style24.xml"/></Relationships>
</file>

<file path=xl/charts/_rels/chart25.xml.rels><?xml version="1.0" encoding="UTF-8" standalone="yes"?>
<Relationships xmlns="http://schemas.openxmlformats.org/package/2006/relationships"><Relationship Id="rId2" Type="http://schemas.microsoft.com/office/2011/relationships/chartColorStyle" Target="colors25.xml"/><Relationship Id="rId1" Type="http://schemas.microsoft.com/office/2011/relationships/chartStyle" Target="style25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rgbClr val="00B050"/>
            </a:solidFill>
            <a:ln>
              <a:noFill/>
            </a:ln>
            <a:effectLst/>
          </c:spPr>
          <c:invertIfNegative val="0"/>
          <c:cat>
            <c:strRef>
              <c:f>Коммуникация!$B$1:$E$1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Коммуникация!$B$6:$E$6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0CC-4B09-85B5-6B34C9F5F72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350873343"/>
        <c:axId val="1350872511"/>
      </c:barChart>
      <c:catAx>
        <c:axId val="13508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2511"/>
        <c:crosses val="autoZero"/>
        <c:auto val="1"/>
        <c:lblAlgn val="ctr"/>
        <c:lblOffset val="100"/>
        <c:noMultiLvlLbl val="0"/>
      </c:catAx>
      <c:valAx>
        <c:axId val="135087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1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Поведение!$B$1:$D$1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Поведение!$B$6:$D$6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95-4285-84CE-1A6F444952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0128880"/>
        <c:axId val="110127216"/>
      </c:barChart>
      <c:catAx>
        <c:axId val="1101288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7216"/>
        <c:crosses val="autoZero"/>
        <c:auto val="1"/>
        <c:lblAlgn val="ctr"/>
        <c:lblOffset val="100"/>
        <c:noMultiLvlLbl val="0"/>
      </c:catAx>
      <c:valAx>
        <c:axId val="110127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01288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 2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Поведение!$B$7:$D$7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Поведение!$B$12:$D$12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4C2-4AE1-8934-1F249FA0923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07479648"/>
        <c:axId val="107480480"/>
      </c:barChart>
      <c:catAx>
        <c:axId val="107479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80480"/>
        <c:crosses val="autoZero"/>
        <c:auto val="1"/>
        <c:lblAlgn val="ctr"/>
        <c:lblOffset val="100"/>
        <c:noMultiLvlLbl val="0"/>
      </c:catAx>
      <c:valAx>
        <c:axId val="10748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0747964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Подблок</a:t>
            </a:r>
            <a:r>
              <a:rPr lang="uk-UA" baseline="0"/>
              <a:t> 3</a:t>
            </a:r>
            <a:endParaRPr lang="uk-UA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Поведение!$B$13:$D$13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Поведение!$B$18:$D$18</c:f>
              <c:numCache>
                <c:formatCode>0.0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54C-4CCD-8FCB-1F4E5F8137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3545760"/>
        <c:axId val="113550752"/>
      </c:barChart>
      <c:catAx>
        <c:axId val="11354576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50752"/>
        <c:crosses val="autoZero"/>
        <c:auto val="1"/>
        <c:lblAlgn val="ctr"/>
        <c:lblOffset val="100"/>
        <c:noMultiLvlLbl val="0"/>
      </c:catAx>
      <c:valAx>
        <c:axId val="1135507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35457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Подблок</a:t>
            </a:r>
            <a:r>
              <a:rPr lang="ru-RU" baseline="0"/>
              <a:t> 4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Поведение!$B$19:$D$19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Поведение!$B$24:$D$24</c:f>
              <c:numCache>
                <c:formatCode>0.0</c:formatCode>
                <c:ptCount val="3"/>
                <c:pt idx="0" formatCode="General">
                  <c:v>0</c:v>
                </c:pt>
                <c:pt idx="1">
                  <c:v>0</c:v>
                </c:pt>
                <c:pt idx="2" formatCode="General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0F2-4DC9-9DCF-8CD6C828EBF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15495728"/>
        <c:axId val="115492400"/>
      </c:barChart>
      <c:catAx>
        <c:axId val="1154957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2400"/>
        <c:crosses val="autoZero"/>
        <c:auto val="1"/>
        <c:lblAlgn val="ctr"/>
        <c:lblOffset val="100"/>
        <c:noMultiLvlLbl val="0"/>
      </c:catAx>
      <c:valAx>
        <c:axId val="1154924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154957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F43-4239-BADB-21113884E4EE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F43-4239-BADB-21113884E4EE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F43-4239-BADB-21113884E4EE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F43-4239-BADB-21113884E4EE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F43-4239-BADB-21113884E4EE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F43-4239-BADB-21113884E4EE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Поведение!$F$2:$H$2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F43-4239-BADB-21113884E4EE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139-4EC1-B352-4ABF68A1457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139-4EC1-B352-4ABF68A1457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139-4EC1-B352-4ABF68A1457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139-4EC1-B352-4ABF68A1457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139-4EC1-B352-4ABF68A1457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139-4EC1-B352-4ABF68A1457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Поведение!$F$3:$H$3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139-4EC1-B352-4ABF68A1457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05A2-41DD-A284-7D28957FC5C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05A2-41DD-A284-7D28957FC5C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05A2-41DD-A284-7D28957FC5C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05A2-41DD-A284-7D28957FC5C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05A2-41DD-A284-7D28957FC5C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05A2-41DD-A284-7D28957FC5C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Поведение!$F$1:$H$1</c:f>
              <c:strCache>
                <c:ptCount val="3"/>
                <c:pt idx="0">
                  <c:v>Тщеславие</c:v>
                </c:pt>
                <c:pt idx="1">
                  <c:v>Достоинство</c:v>
                </c:pt>
                <c:pt idx="2">
                  <c:v>Самоуничижение</c:v>
                </c:pt>
              </c:strCache>
            </c:strRef>
          </c:cat>
          <c:val>
            <c:numRef>
              <c:f>Поведение!$F$4:$H$4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05A2-41DD-A284-7D28957FC5CA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4070-4EC9-BF95-36247C9E649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4070-4EC9-BF95-36247C9E649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4070-4EC9-BF95-36247C9E649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4070-4EC9-BF95-36247C9E649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4070-4EC9-BF95-36247C9E649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4070-4EC9-BF95-36247C9E649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Поведение!$F$8:$H$8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4070-4EC9-BF95-36247C9E649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FC8-4999-AC69-6D8805AE6A3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BFC8-4999-AC69-6D8805AE6A3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BFC8-4999-AC69-6D8805AE6A37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BFC8-4999-AC69-6D8805AE6A37}"/>
                </c:ext>
              </c:extLst>
            </c:dLbl>
            <c:dLbl>
              <c:idx val="1"/>
              <c:layout>
                <c:manualLayout>
                  <c:x val="7.4999999999999997E-2"/>
                  <c:y val="-2.314814814814831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40175"/>
                      <c:h val="0.18340296004666085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FC8-4999-AC69-6D8805AE6A37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BFC8-4999-AC69-6D8805AE6A37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Поведение!$F$9:$H$9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FC8-4999-AC69-6D8805AE6A37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2EB-4FF7-A445-C2C456DA8A1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2EB-4FF7-A445-C2C456DA8A1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2EB-4FF7-A445-C2C456DA8A1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72EB-4FF7-A445-C2C456DA8A1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72EB-4FF7-A445-C2C456DA8A1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72EB-4FF7-A445-C2C456DA8A1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Поведение!$F$7:$H$7</c:f>
              <c:strCache>
                <c:ptCount val="3"/>
                <c:pt idx="0">
                  <c:v>Нетерпеливость</c:v>
                </c:pt>
                <c:pt idx="1">
                  <c:v>Решительность</c:v>
                </c:pt>
                <c:pt idx="2">
                  <c:v>Виктимность</c:v>
                </c:pt>
              </c:strCache>
            </c:strRef>
          </c:cat>
          <c:val>
            <c:numRef>
              <c:f>Поведение!$F$10:$H$10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2EB-4FF7-A445-C2C456DA8A1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Эмоции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Эмоции!$B$1:$E$1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Эмоции!$B$6:$E$6</c:f>
              <c:numCache>
                <c:formatCode>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1E5-441F-AB79-BB77F8DA84C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04126063"/>
        <c:axId val="1304131055"/>
      </c:barChart>
      <c:catAx>
        <c:axId val="130412606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31055"/>
        <c:crosses val="autoZero"/>
        <c:auto val="1"/>
        <c:lblAlgn val="ctr"/>
        <c:lblOffset val="100"/>
        <c:noMultiLvlLbl val="0"/>
      </c:catAx>
      <c:valAx>
        <c:axId val="1304131055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0412606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EEF-40C0-8A85-AA429971BF0A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EEF-40C0-8A85-AA429971BF0A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2EEF-40C0-8A85-AA429971BF0A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EEF-40C0-8A85-AA429971BF0A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EEF-40C0-8A85-AA429971BF0A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2EEF-40C0-8A85-AA429971BF0A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Поведение!$F$14:$H$14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2EEF-40C0-8A85-AA429971BF0A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187F-4739-BC19-B88DE53856BC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187F-4739-BC19-B88DE53856BC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187F-4739-BC19-B88DE53856BC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187F-4739-BC19-B88DE53856BC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187F-4739-BC19-B88DE53856BC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187F-4739-BC19-B88DE53856BC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Поведение!$F$15:$H$15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F-4739-BC19-B88DE53856BC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13F-45B6-9BA3-82EA2BB633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13F-45B6-9BA3-82EA2BB633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813F-45B6-9BA3-82EA2BB633F1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13F-45B6-9BA3-82EA2BB633F1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13F-45B6-9BA3-82EA2BB633F1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813F-45B6-9BA3-82EA2BB633F1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Поведение!$F$13:$H$13</c:f>
              <c:strCache>
                <c:ptCount val="3"/>
                <c:pt idx="0">
                  <c:v>Гедонизм</c:v>
                </c:pt>
                <c:pt idx="1">
                  <c:v>Благодарность</c:v>
                </c:pt>
                <c:pt idx="2">
                  <c:v>Самодеструкция</c:v>
                </c:pt>
              </c:strCache>
            </c:strRef>
          </c:cat>
          <c:val>
            <c:numRef>
              <c:f>Поведение!$F$16:$H$16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13F-45B6-9BA3-82EA2BB633F1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5F-4D9B-8150-2920759FDC8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5F-4D9B-8150-2920759FDC8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5F-4D9B-8150-2920759FDC8F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A25F-4D9B-8150-2920759FDC8F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A25F-4D9B-8150-2920759FDC8F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A25F-4D9B-8150-2920759FDC8F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Поведение!$F$20:$H$20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25F-4D9B-8150-2920759FDC8F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D4-4403-AF67-1104987DBD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D4-4403-AF67-1104987DBD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36D4-4403-AF67-1104987DBD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36D4-4403-AF67-1104987DBD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36D4-4403-AF67-1104987DBD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36D4-4403-AF67-1104987DBD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Поведение!$F$21:$H$21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36D4-4403-AF67-1104987DBD0B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B2E-49E1-8099-A01881C6F40B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B2E-49E1-8099-A01881C6F40B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B2E-49E1-8099-A01881C6F40B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EB2E-49E1-8099-A01881C6F40B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EB2E-49E1-8099-A01881C6F40B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5-EB2E-49E1-8099-A01881C6F40B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Поведение!$F$19:$H$19</c:f>
              <c:strCache>
                <c:ptCount val="3"/>
                <c:pt idx="0">
                  <c:v>Упрямство</c:v>
                </c:pt>
                <c:pt idx="1">
                  <c:v>Настойчивость</c:v>
                </c:pt>
                <c:pt idx="2">
                  <c:v>Безволие</c:v>
                </c:pt>
              </c:strCache>
            </c:strRef>
          </c:cat>
          <c:val>
            <c:numRef>
              <c:f>Поведение!$F$22:$H$22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B2E-49E1-8099-A01881C6F40B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</a:t>
            </a:r>
            <a:r>
              <a:rPr lang="ru-RU"/>
              <a:t>емья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907C-4389-A72B-968CD81C0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907C-4389-A72B-968CD81C0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907C-4389-A72B-968CD81C04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907C-4389-A72B-968CD81C045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907C-4389-A72B-968CD81C0459}"/>
                </c:ext>
              </c:extLst>
            </c:dLbl>
            <c:dLbl>
              <c:idx val="1"/>
              <c:layout>
                <c:manualLayout>
                  <c:x val="0.27777777777777779"/>
                  <c:y val="-3.2407407407407579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07C-4389-A72B-968CD81C045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907C-4389-A72B-968CD81C045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907C-4389-A72B-968CD81C045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07C-4389-A72B-968CD81C045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работа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5048-4305-9587-F73B608C0FB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048-4305-9587-F73B608C0FB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048-4305-9587-F73B608C0FB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5048-4305-9587-F73B608C0FB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5048-4305-9587-F73B608C0FB2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5048-4305-9587-F73B608C0FB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5048-4305-9587-F73B608C0FB2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5048-4305-9587-F73B608C0FB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048-4305-9587-F73B608C0FB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Социальный мир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2D95-405C-BFA9-2E505C10B82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2D95-405C-BFA9-2E505C10B82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2D95-405C-BFA9-2E505C10B823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2D95-405C-BFA9-2E505C10B82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2D95-405C-BFA9-2E505C10B82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2D95-405C-BFA9-2E505C10B823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2D95-405C-BFA9-2E505C10B823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2D95-405C-BFA9-2E505C10B823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Эмоции!$G$1:$J$1</c:f>
              <c:strCache>
                <c:ptCount val="4"/>
                <c:pt idx="0">
                  <c:v>Аффект</c:v>
                </c:pt>
                <c:pt idx="1">
                  <c:v>Амбивалентный</c:v>
                </c:pt>
                <c:pt idx="2">
                  <c:v>Оптимум</c:v>
                </c:pt>
                <c:pt idx="3">
                  <c:v>Апатия</c:v>
                </c:pt>
              </c:strCache>
            </c:strRef>
          </c:cat>
          <c:val>
            <c:numRef>
              <c:f>Эмоции!$G$4:$J$4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95-405C-BFA9-2E505C10B823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Коммуникация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Коммуникация!$B$1:$E$1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Коммуникация!$B$6:$E$6</c:f>
              <c:numCache>
                <c:formatCode>0.0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902-4372-B7F1-B74313FC03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1350873343"/>
        <c:axId val="1350872511"/>
      </c:barChart>
      <c:catAx>
        <c:axId val="13508733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2511"/>
        <c:crosses val="autoZero"/>
        <c:auto val="1"/>
        <c:lblAlgn val="ctr"/>
        <c:lblOffset val="100"/>
        <c:noMultiLvlLbl val="0"/>
      </c:catAx>
      <c:valAx>
        <c:axId val="135087251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uk-UA"/>
          </a:p>
        </c:txPr>
        <c:crossAx val="135087334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uk-UA"/>
              <a:t>Семья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D6B6-4284-93E2-405E8D01D23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D6B6-4284-93E2-405E8D01D23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D6B6-4284-93E2-405E8D01D23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D6B6-4284-93E2-405E8D01D232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D6B6-4284-93E2-405E8D01D232}"/>
                </c:ext>
              </c:extLst>
            </c:dLbl>
            <c:dLbl>
              <c:idx val="1"/>
              <c:layout>
                <c:manualLayout>
                  <c:x val="4.1667760279965188E-3"/>
                  <c:y val="-2.8913834655426511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485"/>
                      <c:h val="0.18340309691771797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2-D6B6-4284-93E2-405E8D01D232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D6B6-4284-93E2-405E8D01D232}"/>
                </c:ext>
              </c:extLst>
            </c:dLbl>
            <c:dLbl>
              <c:idx val="3"/>
              <c:layout>
                <c:manualLayout>
                  <c:x val="-0.25555555555555559"/>
                  <c:y val="0.1404378356051218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D6B6-4284-93E2-405E8D01D232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Коммуникация!$G$2:$J$2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6B6-4284-93E2-405E8D01D232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работа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8E24-42FE-B06A-49772AD5CA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8E24-42FE-B06A-49772AD5CA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8E24-42FE-B06A-49772AD5CAA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8E24-42FE-B06A-49772AD5CAA9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8E24-42FE-B06A-49772AD5CAA9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8E24-42FE-B06A-49772AD5CAA9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8E24-42FE-B06A-49772AD5CAA9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8E24-42FE-B06A-49772AD5CAA9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Коммуникация!$G$3:$J$3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24-42FE-B06A-49772AD5CAA9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cap="all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ru-RU"/>
              <a:t>Социальный</a:t>
            </a:r>
            <a:r>
              <a:rPr lang="ru-RU" baseline="0"/>
              <a:t> мир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cap="all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uk-UA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F740-49A3-8148-F67706EF006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F740-49A3-8148-F67706EF0064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F740-49A3-8148-F67706EF0064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635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4-F740-49A3-8148-F67706EF0064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1-F740-49A3-8148-F67706EF0064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2-F740-49A3-8148-F67706EF0064}"/>
                </c:ext>
              </c:extLst>
            </c:dLbl>
            <c:dLbl>
              <c:idx val="2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3-F740-49A3-8148-F67706EF0064}"/>
                </c:ext>
              </c:extLst>
            </c:dLbl>
            <c:dLbl>
              <c:idx val="3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4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uk-UA"/>
                </a:p>
              </c:txPr>
              <c:dLblPos val="outEnd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6="http://schemas.microsoft.com/office/drawing/2014/chart" uri="{C3380CC4-5D6E-409C-BE32-E72D297353CC}">
                  <c16:uniqueId val="{00000004-F740-49A3-8148-F67706EF0064}"/>
                </c:ext>
              </c:extLst>
            </c:dLbl>
            <c:spPr>
              <a:noFill/>
              <a:ln>
                <a:noFill/>
              </a:ln>
              <a:effectLst/>
            </c:sp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Коммуникация!$G$1:$J$1</c:f>
              <c:strCache>
                <c:ptCount val="4"/>
                <c:pt idx="0">
                  <c:v>Монолог</c:v>
                </c:pt>
                <c:pt idx="1">
                  <c:v>Неравн. диалог</c:v>
                </c:pt>
                <c:pt idx="2">
                  <c:v>Диалог</c:v>
                </c:pt>
                <c:pt idx="3">
                  <c:v>Сумбур</c:v>
                </c:pt>
              </c:strCache>
            </c:strRef>
          </c:cat>
          <c:val>
            <c:numRef>
              <c:f>Коммуникация!$G$4:$J$4</c:f>
              <c:numCache>
                <c:formatCode>0%</c:formatCode>
                <c:ptCount val="4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740-49A3-8148-F67706EF0064}"/>
            </c:ext>
          </c:extLst>
        </c:ser>
        <c:dLbls>
          <c:dLblPos val="outEnd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uk-U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0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2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Relationship Id="rId4" Type="http://schemas.openxmlformats.org/officeDocument/2006/relationships/chart" Target="../charts/chart9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2.xml"/><Relationship Id="rId2" Type="http://schemas.openxmlformats.org/officeDocument/2006/relationships/chart" Target="../charts/chart11.xml"/><Relationship Id="rId1" Type="http://schemas.openxmlformats.org/officeDocument/2006/relationships/chart" Target="../charts/chart10.xml"/><Relationship Id="rId4" Type="http://schemas.openxmlformats.org/officeDocument/2006/relationships/chart" Target="../charts/chart13.xml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6.xml"/><Relationship Id="rId2" Type="http://schemas.openxmlformats.org/officeDocument/2006/relationships/chart" Target="../charts/chart15.xml"/><Relationship Id="rId1" Type="http://schemas.openxmlformats.org/officeDocument/2006/relationships/chart" Target="../charts/chart14.xml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9.xml"/><Relationship Id="rId2" Type="http://schemas.openxmlformats.org/officeDocument/2006/relationships/chart" Target="../charts/chart18.xml"/><Relationship Id="rId1" Type="http://schemas.openxmlformats.org/officeDocument/2006/relationships/chart" Target="../charts/chart17.xml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2.xml"/><Relationship Id="rId2" Type="http://schemas.openxmlformats.org/officeDocument/2006/relationships/chart" Target="../charts/chart21.xml"/><Relationship Id="rId1" Type="http://schemas.openxmlformats.org/officeDocument/2006/relationships/chart" Target="../charts/chart20.xml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5.xml"/><Relationship Id="rId2" Type="http://schemas.openxmlformats.org/officeDocument/2006/relationships/chart" Target="../charts/chart24.xml"/><Relationship Id="rId1" Type="http://schemas.openxmlformats.org/officeDocument/2006/relationships/chart" Target="../charts/chart2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595313</xdr:colOff>
      <xdr:row>0</xdr:row>
      <xdr:rowOff>157162</xdr:rowOff>
    </xdr:from>
    <xdr:to>
      <xdr:col>14</xdr:col>
      <xdr:colOff>392906</xdr:colOff>
      <xdr:row>9</xdr:row>
      <xdr:rowOff>166687</xdr:rowOff>
    </xdr:to>
    <xdr:graphicFrame macro="">
      <xdr:nvGraphicFramePr>
        <xdr:cNvPr id="5" name="Chart 1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60960</xdr:colOff>
      <xdr:row>0</xdr:row>
      <xdr:rowOff>72390</xdr:rowOff>
    </xdr:from>
    <xdr:to>
      <xdr:col>18</xdr:col>
      <xdr:colOff>365760</xdr:colOff>
      <xdr:row>15</xdr:row>
      <xdr:rowOff>72390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38100</xdr:colOff>
      <xdr:row>6</xdr:row>
      <xdr:rowOff>17145</xdr:rowOff>
    </xdr:from>
    <xdr:to>
      <xdr:col>3</xdr:col>
      <xdr:colOff>1249680</xdr:colOff>
      <xdr:row>21</xdr:row>
      <xdr:rowOff>17145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1264920</xdr:colOff>
      <xdr:row>6</xdr:row>
      <xdr:rowOff>26670</xdr:rowOff>
    </xdr:from>
    <xdr:to>
      <xdr:col>10</xdr:col>
      <xdr:colOff>464820</xdr:colOff>
      <xdr:row>21</xdr:row>
      <xdr:rowOff>26670</xdr:rowOff>
    </xdr:to>
    <xdr:graphicFrame macro="">
      <xdr:nvGraphicFramePr>
        <xdr:cNvPr id="8" name="Chart 7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10</xdr:col>
      <xdr:colOff>571500</xdr:colOff>
      <xdr:row>16</xdr:row>
      <xdr:rowOff>49530</xdr:rowOff>
    </xdr:from>
    <xdr:to>
      <xdr:col>18</xdr:col>
      <xdr:colOff>266700</xdr:colOff>
      <xdr:row>31</xdr:row>
      <xdr:rowOff>49530</xdr:rowOff>
    </xdr:to>
    <xdr:graphicFrame macro="">
      <xdr:nvGraphicFramePr>
        <xdr:cNvPr id="10" name="Chart 9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160020</xdr:colOff>
      <xdr:row>0</xdr:row>
      <xdr:rowOff>0</xdr:rowOff>
    </xdr:from>
    <xdr:to>
      <xdr:col>19</xdr:col>
      <xdr:colOff>464820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6</xdr:row>
      <xdr:rowOff>26670</xdr:rowOff>
    </xdr:from>
    <xdr:to>
      <xdr:col>5</xdr:col>
      <xdr:colOff>281940</xdr:colOff>
      <xdr:row>22</xdr:row>
      <xdr:rowOff>175260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373380</xdr:colOff>
      <xdr:row>6</xdr:row>
      <xdr:rowOff>34290</xdr:rowOff>
    </xdr:from>
    <xdr:to>
      <xdr:col>11</xdr:col>
      <xdr:colOff>525780</xdr:colOff>
      <xdr:row>21</xdr:row>
      <xdr:rowOff>34290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12</xdr:col>
      <xdr:colOff>38100</xdr:colOff>
      <xdr:row>15</xdr:row>
      <xdr:rowOff>19050</xdr:rowOff>
    </xdr:from>
    <xdr:to>
      <xdr:col>19</xdr:col>
      <xdr:colOff>342900</xdr:colOff>
      <xdr:row>30</xdr:row>
      <xdr:rowOff>19050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396240</xdr:colOff>
      <xdr:row>0</xdr:row>
      <xdr:rowOff>99060</xdr:rowOff>
    </xdr:from>
    <xdr:to>
      <xdr:col>8</xdr:col>
      <xdr:colOff>91440</xdr:colOff>
      <xdr:row>15</xdr:row>
      <xdr:rowOff>99060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563880</xdr:colOff>
      <xdr:row>0</xdr:row>
      <xdr:rowOff>140970</xdr:rowOff>
    </xdr:from>
    <xdr:to>
      <xdr:col>16</xdr:col>
      <xdr:colOff>259080</xdr:colOff>
      <xdr:row>15</xdr:row>
      <xdr:rowOff>140970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411480</xdr:colOff>
      <xdr:row>16</xdr:row>
      <xdr:rowOff>57150</xdr:rowOff>
    </xdr:from>
    <xdr:to>
      <xdr:col>8</xdr:col>
      <xdr:colOff>106680</xdr:colOff>
      <xdr:row>31</xdr:row>
      <xdr:rowOff>57150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9</xdr:col>
      <xdr:colOff>76200</xdr:colOff>
      <xdr:row>15</xdr:row>
      <xdr:rowOff>156210</xdr:rowOff>
    </xdr:from>
    <xdr:to>
      <xdr:col>16</xdr:col>
      <xdr:colOff>381000</xdr:colOff>
      <xdr:row>30</xdr:row>
      <xdr:rowOff>156210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259080</xdr:colOff>
      <xdr:row>0</xdr:row>
      <xdr:rowOff>0</xdr:rowOff>
    </xdr:from>
    <xdr:to>
      <xdr:col>13</xdr:col>
      <xdr:colOff>563880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518160</xdr:colOff>
      <xdr:row>0</xdr:row>
      <xdr:rowOff>0</xdr:rowOff>
    </xdr:from>
    <xdr:to>
      <xdr:col>20</xdr:col>
      <xdr:colOff>213360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6626</xdr:colOff>
      <xdr:row>0</xdr:row>
      <xdr:rowOff>19878</xdr:rowOff>
    </xdr:from>
    <xdr:to>
      <xdr:col>14</xdr:col>
      <xdr:colOff>311426</xdr:colOff>
      <xdr:row>14</xdr:row>
      <xdr:rowOff>165652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3</xdr:col>
      <xdr:colOff>271669</xdr:colOff>
      <xdr:row>13</xdr:row>
      <xdr:rowOff>154293</xdr:rowOff>
    </xdr:from>
    <xdr:to>
      <xdr:col>10</xdr:col>
      <xdr:colOff>576469</xdr:colOff>
      <xdr:row>28</xdr:row>
      <xdr:rowOff>114536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175260</xdr:colOff>
      <xdr:row>0</xdr:row>
      <xdr:rowOff>0</xdr:rowOff>
    </xdr:from>
    <xdr:to>
      <xdr:col>13</xdr:col>
      <xdr:colOff>480060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396240</xdr:colOff>
      <xdr:row>0</xdr:row>
      <xdr:rowOff>0</xdr:rowOff>
    </xdr:from>
    <xdr:to>
      <xdr:col>20</xdr:col>
      <xdr:colOff>91440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7</xdr:col>
      <xdr:colOff>304800</xdr:colOff>
      <xdr:row>15</xdr:row>
      <xdr:rowOff>0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0</xdr:row>
      <xdr:rowOff>0</xdr:rowOff>
    </xdr:from>
    <xdr:to>
      <xdr:col>14</xdr:col>
      <xdr:colOff>76200</xdr:colOff>
      <xdr:row>15</xdr:row>
      <xdr:rowOff>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0</xdr:colOff>
      <xdr:row>0</xdr:row>
      <xdr:rowOff>0</xdr:rowOff>
    </xdr:from>
    <xdr:to>
      <xdr:col>21</xdr:col>
      <xdr:colOff>304800</xdr:colOff>
      <xdr:row>15</xdr:row>
      <xdr:rowOff>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B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F218" totalsRowShown="0">
  <autoFilter ref="A1:F218" xr:uid="{00000000-0009-0000-0100-000001000000}">
    <filterColumn colId="3">
      <filters>
        <filter val="КМ-"/>
        <filter val="КМ+"/>
        <filter val="КМ="/>
        <filter val="КМ±"/>
        <filter val="КР-"/>
        <filter val="КР+"/>
        <filter val="КР="/>
        <filter val="КР±"/>
        <filter val="КС-"/>
        <filter val="КС+"/>
        <filter val="КС="/>
        <filter val="КС±"/>
      </filters>
    </filterColumn>
  </autoFilter>
  <sortState ref="A2:E179">
    <sortCondition ref="E2:E179"/>
  </sortState>
  <tableColumns count="6">
    <tableColumn id="1" xr3:uid="{00000000-0010-0000-0000-000001000000}" name="Если Вы согласны с утверждением, то напротив него в графе &quot;Согласен&quot; поставьте &quot;1&quot;. "/>
    <tableColumn id="2" xr3:uid="{00000000-0010-0000-0000-000002000000}" name="Согласен"/>
    <tableColumn id="3" xr3:uid="{00000000-0010-0000-0000-000003000000}" name="Не согласен">
      <calculatedColumnFormula>IF(B2=1,0,1)</calculatedColumnFormula>
    </tableColumn>
    <tableColumn id="4" xr3:uid="{00000000-0010-0000-0000-000004000000}" name="Шифр"/>
    <tableColumn id="5" xr3:uid="{00000000-0010-0000-0000-000005000000}" name="Column2"/>
    <tableColumn id="6" xr3:uid="{2CA28E1E-934C-4128-A39D-CD28FC695B5A}" name="Column3"/>
  </tableColumns>
  <tableStyleInfo name="Table Style 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18"/>
  <sheetViews>
    <sheetView zoomScaleNormal="100" workbookViewId="0">
      <selection activeCell="C1" sqref="C1:F1048576"/>
    </sheetView>
  </sheetViews>
  <sheetFormatPr defaultColWidth="67.36328125" defaultRowHeight="14.5" x14ac:dyDescent="0.35"/>
  <cols>
    <col min="1" max="1" width="111.90625" customWidth="1"/>
    <col min="2" max="2" width="11.81640625" customWidth="1"/>
    <col min="3" max="3" width="14.08984375" hidden="1" customWidth="1"/>
    <col min="4" max="4" width="14.26953125" hidden="1" customWidth="1"/>
    <col min="5" max="6" width="12.36328125" hidden="1" customWidth="1"/>
  </cols>
  <sheetData>
    <row r="1" spans="1:6" ht="15.5" x14ac:dyDescent="0.35">
      <c r="A1" s="37" t="s">
        <v>359</v>
      </c>
      <c r="B1" t="s">
        <v>357</v>
      </c>
      <c r="C1" t="s">
        <v>358</v>
      </c>
      <c r="D1" s="3" t="s">
        <v>23</v>
      </c>
      <c r="E1" s="3" t="s">
        <v>128</v>
      </c>
      <c r="F1" t="s">
        <v>383</v>
      </c>
    </row>
    <row r="2" spans="1:6" ht="15" hidden="1" customHeight="1" x14ac:dyDescent="0.35">
      <c r="A2" t="s">
        <v>191</v>
      </c>
      <c r="C2">
        <f t="shared" ref="C2:C33" si="0">IF(B2=1,0,1)</f>
        <v>1</v>
      </c>
      <c r="D2" s="3" t="s">
        <v>74</v>
      </c>
      <c r="E2" s="3">
        <v>5.3302888411533855E-3</v>
      </c>
    </row>
    <row r="3" spans="1:6" ht="15" customHeight="1" x14ac:dyDescent="0.35">
      <c r="A3" t="s">
        <v>387</v>
      </c>
      <c r="C3">
        <f t="shared" si="0"/>
        <v>1</v>
      </c>
      <c r="D3" s="3" t="s">
        <v>54</v>
      </c>
      <c r="E3" s="3">
        <v>5.738747910414288E-3</v>
      </c>
      <c r="F3">
        <v>1</v>
      </c>
    </row>
    <row r="4" spans="1:6" ht="15" customHeight="1" x14ac:dyDescent="0.35">
      <c r="A4" t="s">
        <v>137</v>
      </c>
      <c r="C4">
        <f t="shared" si="0"/>
        <v>1</v>
      </c>
      <c r="D4" s="3" t="s">
        <v>32</v>
      </c>
      <c r="E4" s="3">
        <v>7.6391090360661273E-3</v>
      </c>
    </row>
    <row r="5" spans="1:6" ht="15" customHeight="1" x14ac:dyDescent="0.35">
      <c r="A5" t="s">
        <v>138</v>
      </c>
      <c r="C5">
        <f t="shared" si="0"/>
        <v>1</v>
      </c>
      <c r="D5" s="3" t="s">
        <v>53</v>
      </c>
      <c r="E5" s="3">
        <v>1.0658158229201242E-2</v>
      </c>
    </row>
    <row r="6" spans="1:6" ht="15" customHeight="1" x14ac:dyDescent="0.35">
      <c r="A6" t="s">
        <v>388</v>
      </c>
      <c r="C6">
        <f t="shared" si="0"/>
        <v>1</v>
      </c>
      <c r="D6" s="3" t="s">
        <v>33</v>
      </c>
      <c r="E6" s="3">
        <v>1.55042433808144E-2</v>
      </c>
      <c r="F6">
        <v>1</v>
      </c>
    </row>
    <row r="7" spans="1:6" ht="15" hidden="1" customHeight="1" x14ac:dyDescent="0.35">
      <c r="A7" t="s">
        <v>373</v>
      </c>
      <c r="C7">
        <f t="shared" si="0"/>
        <v>1</v>
      </c>
      <c r="D7" s="3" t="s">
        <v>50</v>
      </c>
      <c r="E7" s="3">
        <v>2.6928211138654956E-2</v>
      </c>
    </row>
    <row r="8" spans="1:6" ht="15" hidden="1" customHeight="1" x14ac:dyDescent="0.35">
      <c r="A8" t="s">
        <v>124</v>
      </c>
      <c r="C8">
        <f t="shared" si="0"/>
        <v>1</v>
      </c>
      <c r="D8" s="3" t="s">
        <v>75</v>
      </c>
      <c r="E8" s="3">
        <v>3.8203281557069313E-2</v>
      </c>
    </row>
    <row r="9" spans="1:6" ht="15" customHeight="1" x14ac:dyDescent="0.35">
      <c r="A9" t="s">
        <v>385</v>
      </c>
      <c r="C9">
        <f t="shared" si="0"/>
        <v>1</v>
      </c>
      <c r="D9" s="3" t="s">
        <v>32</v>
      </c>
      <c r="E9" s="3">
        <v>5.1064831550402756E-2</v>
      </c>
      <c r="F9">
        <v>1</v>
      </c>
    </row>
    <row r="10" spans="1:6" ht="15" hidden="1" customHeight="1" x14ac:dyDescent="0.35">
      <c r="A10" t="s">
        <v>114</v>
      </c>
      <c r="C10">
        <f t="shared" si="0"/>
        <v>1</v>
      </c>
      <c r="D10" s="3" t="s">
        <v>58</v>
      </c>
      <c r="E10" s="3">
        <v>5.5915006883252238E-2</v>
      </c>
    </row>
    <row r="11" spans="1:6" ht="15" hidden="1" customHeight="1" x14ac:dyDescent="0.35">
      <c r="A11" t="s">
        <v>123</v>
      </c>
      <c r="C11">
        <f t="shared" si="0"/>
        <v>1</v>
      </c>
      <c r="D11" s="3" t="s">
        <v>75</v>
      </c>
      <c r="E11" s="3">
        <v>6.9133530049267145E-2</v>
      </c>
    </row>
    <row r="12" spans="1:6" ht="15" customHeight="1" x14ac:dyDescent="0.35">
      <c r="A12" t="s">
        <v>351</v>
      </c>
      <c r="C12">
        <f t="shared" si="0"/>
        <v>1</v>
      </c>
      <c r="D12" s="3" t="s">
        <v>33</v>
      </c>
      <c r="E12" s="3">
        <v>8.2232920507715357E-2</v>
      </c>
    </row>
    <row r="13" spans="1:6" ht="15" hidden="1" customHeight="1" x14ac:dyDescent="0.35">
      <c r="A13" t="s">
        <v>190</v>
      </c>
      <c r="C13">
        <f t="shared" si="0"/>
        <v>1</v>
      </c>
      <c r="D13" s="3" t="s">
        <v>75</v>
      </c>
      <c r="E13" s="3">
        <v>8.6000380918307084E-2</v>
      </c>
    </row>
    <row r="14" spans="1:6" ht="15" hidden="1" customHeight="1" x14ac:dyDescent="0.35">
      <c r="A14" t="s">
        <v>113</v>
      </c>
      <c r="C14">
        <f t="shared" si="0"/>
        <v>1</v>
      </c>
      <c r="D14" s="3" t="s">
        <v>75</v>
      </c>
      <c r="E14" s="3">
        <v>8.9884676382763873E-2</v>
      </c>
    </row>
    <row r="15" spans="1:6" ht="15" hidden="1" customHeight="1" x14ac:dyDescent="0.35">
      <c r="A15" t="s">
        <v>192</v>
      </c>
      <c r="C15">
        <f t="shared" si="0"/>
        <v>1</v>
      </c>
      <c r="D15" s="3" t="s">
        <v>67</v>
      </c>
      <c r="E15" s="3">
        <v>9.0498023513057801E-2</v>
      </c>
    </row>
    <row r="16" spans="1:6" ht="15" hidden="1" customHeight="1" x14ac:dyDescent="0.35">
      <c r="A16" t="s">
        <v>96</v>
      </c>
      <c r="C16">
        <f t="shared" si="0"/>
        <v>1</v>
      </c>
      <c r="D16" s="3" t="s">
        <v>41</v>
      </c>
      <c r="E16" s="3">
        <v>9.2091710975483299E-2</v>
      </c>
    </row>
    <row r="17" spans="1:6" ht="15" hidden="1" customHeight="1" x14ac:dyDescent="0.35">
      <c r="A17" t="s">
        <v>99</v>
      </c>
      <c r="C17">
        <f t="shared" si="0"/>
        <v>1</v>
      </c>
      <c r="D17" s="3" t="s">
        <v>42</v>
      </c>
      <c r="E17" s="3">
        <v>9.2652363459765352E-2</v>
      </c>
    </row>
    <row r="18" spans="1:6" ht="15" hidden="1" customHeight="1" x14ac:dyDescent="0.35">
      <c r="A18" t="s">
        <v>219</v>
      </c>
      <c r="C18">
        <f t="shared" si="0"/>
        <v>1</v>
      </c>
      <c r="D18" s="3" t="s">
        <v>82</v>
      </c>
      <c r="E18" s="3">
        <v>0.11548644470981873</v>
      </c>
    </row>
    <row r="19" spans="1:6" ht="15" hidden="1" customHeight="1" x14ac:dyDescent="0.35">
      <c r="A19" t="s">
        <v>162</v>
      </c>
      <c r="C19">
        <f t="shared" si="0"/>
        <v>1</v>
      </c>
      <c r="D19" s="3" t="s">
        <v>63</v>
      </c>
      <c r="E19" s="3">
        <v>0.11653851722845909</v>
      </c>
    </row>
    <row r="20" spans="1:6" ht="15" hidden="1" customHeight="1" x14ac:dyDescent="0.35">
      <c r="A20" t="s">
        <v>220</v>
      </c>
      <c r="C20">
        <f t="shared" si="0"/>
        <v>1</v>
      </c>
      <c r="D20" s="3" t="s">
        <v>79</v>
      </c>
      <c r="E20" s="3">
        <v>0.1238896187817089</v>
      </c>
    </row>
    <row r="21" spans="1:6" ht="15" hidden="1" customHeight="1" x14ac:dyDescent="0.35">
      <c r="A21" t="s">
        <v>91</v>
      </c>
      <c r="C21">
        <f t="shared" si="0"/>
        <v>1</v>
      </c>
      <c r="D21" s="3" t="s">
        <v>43</v>
      </c>
      <c r="E21" s="3">
        <v>0.12445120996836923</v>
      </c>
    </row>
    <row r="22" spans="1:6" ht="15" hidden="1" customHeight="1" x14ac:dyDescent="0.35">
      <c r="A22" t="s">
        <v>341</v>
      </c>
      <c r="C22">
        <f>IF(B22=1,0,1)</f>
        <v>1</v>
      </c>
      <c r="D22" s="3" t="s">
        <v>78</v>
      </c>
      <c r="E22" s="3">
        <v>0.13350519029927066</v>
      </c>
    </row>
    <row r="23" spans="1:6" ht="15" hidden="1" customHeight="1" x14ac:dyDescent="0.35">
      <c r="A23" t="s">
        <v>125</v>
      </c>
      <c r="C23">
        <f t="shared" si="0"/>
        <v>1</v>
      </c>
      <c r="D23" s="3" t="s">
        <v>75</v>
      </c>
      <c r="E23" s="3">
        <v>0.1380959238615872</v>
      </c>
    </row>
    <row r="24" spans="1:6" ht="15" customHeight="1" x14ac:dyDescent="0.35">
      <c r="A24" t="s">
        <v>389</v>
      </c>
      <c r="C24">
        <f t="shared" si="0"/>
        <v>1</v>
      </c>
      <c r="D24" s="3" t="s">
        <v>37</v>
      </c>
      <c r="E24" s="3">
        <v>0.14195304263727371</v>
      </c>
      <c r="F24">
        <v>1</v>
      </c>
    </row>
    <row r="25" spans="1:6" ht="15" customHeight="1" x14ac:dyDescent="0.35">
      <c r="A25" t="s">
        <v>396</v>
      </c>
      <c r="C25">
        <f t="shared" si="0"/>
        <v>1</v>
      </c>
      <c r="D25" s="3" t="s">
        <v>56</v>
      </c>
      <c r="E25" s="3">
        <v>0.14713999510346143</v>
      </c>
      <c r="F25">
        <v>1</v>
      </c>
    </row>
    <row r="26" spans="1:6" ht="15" hidden="1" customHeight="1" x14ac:dyDescent="0.35">
      <c r="A26" t="s">
        <v>221</v>
      </c>
      <c r="C26">
        <f t="shared" si="0"/>
        <v>1</v>
      </c>
      <c r="D26" s="3" t="s">
        <v>82</v>
      </c>
      <c r="E26" s="3">
        <v>0.14931142795764829</v>
      </c>
    </row>
    <row r="27" spans="1:6" ht="15" hidden="1" customHeight="1" x14ac:dyDescent="0.35">
      <c r="A27" t="s">
        <v>193</v>
      </c>
      <c r="C27">
        <f t="shared" si="0"/>
        <v>1</v>
      </c>
      <c r="D27" s="3" t="s">
        <v>68</v>
      </c>
      <c r="E27" s="3">
        <v>0.16615709107312204</v>
      </c>
    </row>
    <row r="28" spans="1:6" ht="15" hidden="1" customHeight="1" x14ac:dyDescent="0.35">
      <c r="A28" t="s">
        <v>92</v>
      </c>
      <c r="C28">
        <f t="shared" si="0"/>
        <v>1</v>
      </c>
      <c r="D28" s="3" t="s">
        <v>57</v>
      </c>
      <c r="E28" s="3">
        <v>0.18123889867473009</v>
      </c>
    </row>
    <row r="29" spans="1:6" ht="15" customHeight="1" x14ac:dyDescent="0.35">
      <c r="A29" t="s">
        <v>361</v>
      </c>
      <c r="C29">
        <f t="shared" si="0"/>
        <v>1</v>
      </c>
      <c r="D29" s="3" t="s">
        <v>53</v>
      </c>
      <c r="E29" s="3">
        <v>0.18192195351806195</v>
      </c>
    </row>
    <row r="30" spans="1:6" ht="15" hidden="1" customHeight="1" x14ac:dyDescent="0.35">
      <c r="A30" t="s">
        <v>194</v>
      </c>
      <c r="C30">
        <f t="shared" si="0"/>
        <v>1</v>
      </c>
      <c r="D30" s="3" t="s">
        <v>73</v>
      </c>
      <c r="E30" s="3">
        <v>0.18241453905736627</v>
      </c>
    </row>
    <row r="31" spans="1:6" ht="15" hidden="1" customHeight="1" x14ac:dyDescent="0.35">
      <c r="A31" t="s">
        <v>111</v>
      </c>
      <c r="C31">
        <f t="shared" si="0"/>
        <v>1</v>
      </c>
      <c r="D31" s="3" t="s">
        <v>58</v>
      </c>
      <c r="E31" s="3">
        <v>0.1870919057362298</v>
      </c>
    </row>
    <row r="32" spans="1:6" ht="15" customHeight="1" x14ac:dyDescent="0.35">
      <c r="A32" t="s">
        <v>390</v>
      </c>
      <c r="C32">
        <f t="shared" si="0"/>
        <v>1</v>
      </c>
      <c r="D32" s="3" t="s">
        <v>56</v>
      </c>
      <c r="E32" s="3">
        <v>0.18766244594075077</v>
      </c>
    </row>
    <row r="33" spans="1:6" ht="15" hidden="1" customHeight="1" x14ac:dyDescent="0.35">
      <c r="A33" t="s">
        <v>222</v>
      </c>
      <c r="C33">
        <f t="shared" si="0"/>
        <v>1</v>
      </c>
      <c r="D33" s="3" t="s">
        <v>79</v>
      </c>
      <c r="E33" s="3">
        <v>0.18856037579415363</v>
      </c>
    </row>
    <row r="34" spans="1:6" ht="15" hidden="1" customHeight="1" x14ac:dyDescent="0.35">
      <c r="A34" t="s">
        <v>100</v>
      </c>
      <c r="C34">
        <f t="shared" ref="C34:C65" si="1">IF(B34=1,0,1)</f>
        <v>1</v>
      </c>
      <c r="D34" s="3" t="s">
        <v>43</v>
      </c>
      <c r="E34" s="3">
        <v>0.19051830957288807</v>
      </c>
    </row>
    <row r="35" spans="1:6" ht="15" hidden="1" customHeight="1" x14ac:dyDescent="0.35">
      <c r="A35" t="s">
        <v>223</v>
      </c>
      <c r="C35">
        <f t="shared" si="1"/>
        <v>1</v>
      </c>
      <c r="D35" s="3" t="s">
        <v>77</v>
      </c>
      <c r="E35" s="3">
        <v>0.1906161191573954</v>
      </c>
    </row>
    <row r="36" spans="1:6" ht="15" hidden="1" customHeight="1" x14ac:dyDescent="0.35">
      <c r="A36" t="s">
        <v>121</v>
      </c>
      <c r="C36">
        <f t="shared" si="1"/>
        <v>1</v>
      </c>
      <c r="D36" s="3" t="s">
        <v>62</v>
      </c>
      <c r="E36" s="3">
        <v>0.20422683272974596</v>
      </c>
    </row>
    <row r="37" spans="1:6" ht="15" hidden="1" customHeight="1" x14ac:dyDescent="0.35">
      <c r="A37" t="s">
        <v>189</v>
      </c>
      <c r="C37">
        <f t="shared" si="1"/>
        <v>1</v>
      </c>
      <c r="D37" s="3" t="s">
        <v>60</v>
      </c>
      <c r="E37" s="3">
        <v>0.2146817868974924</v>
      </c>
    </row>
    <row r="38" spans="1:6" ht="15" hidden="1" customHeight="1" x14ac:dyDescent="0.35">
      <c r="A38" t="s">
        <v>163</v>
      </c>
      <c r="C38">
        <f t="shared" si="1"/>
        <v>1</v>
      </c>
      <c r="D38" s="3" t="s">
        <v>64</v>
      </c>
      <c r="E38" s="3">
        <v>0.22164050363450094</v>
      </c>
    </row>
    <row r="39" spans="1:6" ht="15" hidden="1" customHeight="1" x14ac:dyDescent="0.35">
      <c r="A39" t="s">
        <v>164</v>
      </c>
      <c r="C39">
        <f t="shared" si="1"/>
        <v>1</v>
      </c>
      <c r="D39" s="3" t="s">
        <v>65</v>
      </c>
      <c r="E39" s="3">
        <v>0.22405641945192356</v>
      </c>
    </row>
    <row r="40" spans="1:6" ht="15" hidden="1" customHeight="1" x14ac:dyDescent="0.35">
      <c r="A40" t="s">
        <v>195</v>
      </c>
      <c r="C40">
        <f t="shared" si="1"/>
        <v>1</v>
      </c>
      <c r="D40" s="3" t="s">
        <v>73</v>
      </c>
      <c r="E40" s="3">
        <v>0.22598170561601783</v>
      </c>
    </row>
    <row r="41" spans="1:6" ht="15" customHeight="1" x14ac:dyDescent="0.35">
      <c r="A41" t="s">
        <v>143</v>
      </c>
      <c r="C41">
        <f t="shared" si="1"/>
        <v>1</v>
      </c>
      <c r="D41" s="3" t="s">
        <v>34</v>
      </c>
      <c r="E41" s="3">
        <v>0.24155527330394133</v>
      </c>
    </row>
    <row r="42" spans="1:6" ht="15" customHeight="1" x14ac:dyDescent="0.35">
      <c r="A42" t="s">
        <v>386</v>
      </c>
      <c r="C42">
        <f t="shared" si="1"/>
        <v>1</v>
      </c>
      <c r="D42" s="3" t="s">
        <v>36</v>
      </c>
      <c r="E42" s="3">
        <v>0.24368341224634127</v>
      </c>
      <c r="F42">
        <v>1</v>
      </c>
    </row>
    <row r="43" spans="1:6" ht="15" hidden="1" customHeight="1" x14ac:dyDescent="0.35">
      <c r="A43" t="s">
        <v>119</v>
      </c>
      <c r="C43">
        <f t="shared" si="1"/>
        <v>1</v>
      </c>
      <c r="D43" s="3" t="s">
        <v>59</v>
      </c>
      <c r="E43" s="3">
        <v>0.2443640964505096</v>
      </c>
    </row>
    <row r="44" spans="1:6" ht="15" customHeight="1" x14ac:dyDescent="0.35">
      <c r="A44" t="s">
        <v>382</v>
      </c>
      <c r="C44">
        <f t="shared" si="1"/>
        <v>1</v>
      </c>
      <c r="D44" s="3" t="s">
        <v>32</v>
      </c>
      <c r="E44" s="3">
        <v>0.24609725479194067</v>
      </c>
      <c r="F44">
        <v>1</v>
      </c>
    </row>
    <row r="45" spans="1:6" ht="15" hidden="1" customHeight="1" x14ac:dyDescent="0.35">
      <c r="A45" t="s">
        <v>346</v>
      </c>
      <c r="C45">
        <f t="shared" si="1"/>
        <v>1</v>
      </c>
      <c r="D45" s="3" t="s">
        <v>83</v>
      </c>
      <c r="E45" s="3">
        <v>0.2472521155677434</v>
      </c>
    </row>
    <row r="46" spans="1:6" ht="15" hidden="1" customHeight="1" x14ac:dyDescent="0.35">
      <c r="A46" t="s">
        <v>165</v>
      </c>
      <c r="C46">
        <f t="shared" si="1"/>
        <v>1</v>
      </c>
      <c r="D46" s="3" t="s">
        <v>61</v>
      </c>
      <c r="E46" s="3">
        <v>0.24819137112625955</v>
      </c>
    </row>
    <row r="47" spans="1:6" ht="15" hidden="1" customHeight="1" x14ac:dyDescent="0.35">
      <c r="A47" t="s">
        <v>364</v>
      </c>
      <c r="C47">
        <f t="shared" si="1"/>
        <v>1</v>
      </c>
      <c r="D47" s="3" t="s">
        <v>42</v>
      </c>
      <c r="E47" s="3">
        <v>0.2497322213149209</v>
      </c>
    </row>
    <row r="48" spans="1:6" ht="15" hidden="1" customHeight="1" x14ac:dyDescent="0.35">
      <c r="A48" t="s">
        <v>342</v>
      </c>
      <c r="C48">
        <f t="shared" si="1"/>
        <v>1</v>
      </c>
      <c r="D48" s="3" t="s">
        <v>83</v>
      </c>
      <c r="E48" s="3">
        <v>0.25037327558143974</v>
      </c>
    </row>
    <row r="49" spans="1:5" ht="15" hidden="1" customHeight="1" x14ac:dyDescent="0.35">
      <c r="A49" t="s">
        <v>224</v>
      </c>
      <c r="C49">
        <f t="shared" si="1"/>
        <v>1</v>
      </c>
      <c r="D49" s="3" t="s">
        <v>79</v>
      </c>
      <c r="E49" s="3">
        <v>0.250760828777152</v>
      </c>
    </row>
    <row r="50" spans="1:5" ht="15" hidden="1" customHeight="1" x14ac:dyDescent="0.35">
      <c r="A50" t="s">
        <v>166</v>
      </c>
      <c r="C50">
        <f t="shared" si="1"/>
        <v>1</v>
      </c>
      <c r="D50" s="3" t="s">
        <v>60</v>
      </c>
      <c r="E50" s="3">
        <v>0.26392020140262318</v>
      </c>
    </row>
    <row r="51" spans="1:5" ht="15" hidden="1" customHeight="1" x14ac:dyDescent="0.35">
      <c r="A51" t="s">
        <v>167</v>
      </c>
      <c r="C51">
        <f t="shared" si="1"/>
        <v>1</v>
      </c>
      <c r="D51" s="3" t="s">
        <v>46</v>
      </c>
      <c r="E51" s="3">
        <v>0.26756351139670642</v>
      </c>
    </row>
    <row r="52" spans="1:5" ht="15" hidden="1" customHeight="1" x14ac:dyDescent="0.35">
      <c r="A52" t="s">
        <v>370</v>
      </c>
      <c r="C52">
        <f t="shared" si="1"/>
        <v>1</v>
      </c>
      <c r="D52" s="3" t="s">
        <v>49</v>
      </c>
      <c r="E52" s="3">
        <v>0.26849661145367576</v>
      </c>
    </row>
    <row r="53" spans="1:5" ht="15" hidden="1" customHeight="1" x14ac:dyDescent="0.35">
      <c r="A53" t="s">
        <v>196</v>
      </c>
      <c r="C53">
        <f t="shared" si="1"/>
        <v>1</v>
      </c>
      <c r="D53" s="3" t="s">
        <v>69</v>
      </c>
      <c r="E53" s="3">
        <v>0.27158085740401128</v>
      </c>
    </row>
    <row r="54" spans="1:5" ht="15" hidden="1" customHeight="1" x14ac:dyDescent="0.35">
      <c r="A54" t="s">
        <v>371</v>
      </c>
      <c r="C54">
        <f t="shared" si="1"/>
        <v>1</v>
      </c>
      <c r="D54" s="3" t="s">
        <v>28</v>
      </c>
      <c r="E54" s="3">
        <v>0.27542705375690801</v>
      </c>
    </row>
    <row r="55" spans="1:5" ht="15" hidden="1" customHeight="1" x14ac:dyDescent="0.35">
      <c r="A55" t="s">
        <v>118</v>
      </c>
      <c r="C55">
        <f t="shared" si="1"/>
        <v>1</v>
      </c>
      <c r="D55" s="3" t="s">
        <v>59</v>
      </c>
      <c r="E55" s="3">
        <v>0.27554726306182142</v>
      </c>
    </row>
    <row r="56" spans="1:5" ht="15" hidden="1" customHeight="1" x14ac:dyDescent="0.35">
      <c r="A56" t="s">
        <v>379</v>
      </c>
      <c r="C56">
        <f t="shared" si="1"/>
        <v>1</v>
      </c>
      <c r="D56" s="3" t="s">
        <v>52</v>
      </c>
      <c r="E56" s="3">
        <v>0.27752877328215353</v>
      </c>
    </row>
    <row r="57" spans="1:5" ht="15" hidden="1" customHeight="1" x14ac:dyDescent="0.35">
      <c r="A57" t="s">
        <v>197</v>
      </c>
      <c r="C57">
        <f t="shared" si="1"/>
        <v>1</v>
      </c>
      <c r="D57" s="3" t="s">
        <v>70</v>
      </c>
      <c r="E57" s="3">
        <v>0.28806586149011026</v>
      </c>
    </row>
    <row r="58" spans="1:5" ht="15" customHeight="1" x14ac:dyDescent="0.35">
      <c r="A58" t="s">
        <v>144</v>
      </c>
      <c r="C58">
        <f t="shared" si="1"/>
        <v>1</v>
      </c>
      <c r="D58" s="3" t="s">
        <v>38</v>
      </c>
      <c r="E58" s="3">
        <v>0.29164990966446269</v>
      </c>
    </row>
    <row r="59" spans="1:5" ht="15" hidden="1" customHeight="1" x14ac:dyDescent="0.35">
      <c r="A59" t="s">
        <v>101</v>
      </c>
      <c r="C59">
        <f t="shared" si="1"/>
        <v>1</v>
      </c>
      <c r="D59" s="3" t="s">
        <v>44</v>
      </c>
      <c r="E59" s="3">
        <v>0.29896090080034965</v>
      </c>
    </row>
    <row r="60" spans="1:5" ht="15" hidden="1" customHeight="1" x14ac:dyDescent="0.35">
      <c r="A60" t="s">
        <v>132</v>
      </c>
      <c r="C60">
        <f t="shared" si="1"/>
        <v>1</v>
      </c>
      <c r="D60" s="3" t="s">
        <v>27</v>
      </c>
      <c r="E60" s="3">
        <v>0.30536328186764017</v>
      </c>
    </row>
    <row r="61" spans="1:5" ht="15" hidden="1" customHeight="1" x14ac:dyDescent="0.35">
      <c r="A61" t="s">
        <v>129</v>
      </c>
      <c r="C61">
        <f t="shared" si="1"/>
        <v>1</v>
      </c>
      <c r="D61" s="3" t="s">
        <v>28</v>
      </c>
      <c r="E61" s="3">
        <v>0.30588747589415455</v>
      </c>
    </row>
    <row r="62" spans="1:5" ht="15" hidden="1" customHeight="1" x14ac:dyDescent="0.35">
      <c r="A62" t="s">
        <v>110</v>
      </c>
      <c r="C62">
        <f t="shared" si="1"/>
        <v>1</v>
      </c>
      <c r="D62" s="3" t="s">
        <v>45</v>
      </c>
      <c r="E62" s="3">
        <v>0.30591389152112436</v>
      </c>
    </row>
    <row r="63" spans="1:5" ht="15" hidden="1" customHeight="1" x14ac:dyDescent="0.35">
      <c r="A63" t="s">
        <v>218</v>
      </c>
      <c r="C63">
        <f t="shared" si="1"/>
        <v>1</v>
      </c>
      <c r="D63" s="3" t="s">
        <v>198</v>
      </c>
      <c r="E63" s="3">
        <v>0.31228530810804045</v>
      </c>
    </row>
    <row r="64" spans="1:5" ht="15" hidden="1" customHeight="1" x14ac:dyDescent="0.35">
      <c r="A64" t="s">
        <v>199</v>
      </c>
      <c r="C64">
        <f t="shared" si="1"/>
        <v>1</v>
      </c>
      <c r="D64" s="3" t="s">
        <v>66</v>
      </c>
      <c r="E64" s="3">
        <v>0.31373637830165735</v>
      </c>
    </row>
    <row r="65" spans="1:5" ht="15" customHeight="1" x14ac:dyDescent="0.35">
      <c r="A65" t="s">
        <v>352</v>
      </c>
      <c r="C65">
        <f t="shared" si="1"/>
        <v>1</v>
      </c>
      <c r="D65" s="3" t="s">
        <v>54</v>
      </c>
      <c r="E65" s="3">
        <v>0.31654233632529916</v>
      </c>
    </row>
    <row r="66" spans="1:5" ht="15" hidden="1" customHeight="1" x14ac:dyDescent="0.35">
      <c r="A66" t="s">
        <v>168</v>
      </c>
      <c r="C66">
        <f t="shared" ref="C66:C97" si="2">IF(B66=1,0,1)</f>
        <v>1</v>
      </c>
      <c r="D66" s="3" t="s">
        <v>63</v>
      </c>
      <c r="E66" s="3">
        <v>0.31662572883053186</v>
      </c>
    </row>
    <row r="67" spans="1:5" ht="15" hidden="1" customHeight="1" x14ac:dyDescent="0.35">
      <c r="A67" t="s">
        <v>103</v>
      </c>
      <c r="C67">
        <f t="shared" si="2"/>
        <v>1</v>
      </c>
      <c r="D67" s="3" t="s">
        <v>42</v>
      </c>
      <c r="E67" s="3">
        <v>0.31768709337029</v>
      </c>
    </row>
    <row r="68" spans="1:5" ht="15" hidden="1" customHeight="1" x14ac:dyDescent="0.35">
      <c r="A68" t="s">
        <v>122</v>
      </c>
      <c r="C68">
        <f t="shared" si="2"/>
        <v>1</v>
      </c>
      <c r="D68" s="3" t="s">
        <v>62</v>
      </c>
      <c r="E68" s="3">
        <v>0.32046725755387706</v>
      </c>
    </row>
    <row r="69" spans="1:5" ht="15" hidden="1" customHeight="1" x14ac:dyDescent="0.35">
      <c r="A69" t="s">
        <v>85</v>
      </c>
      <c r="C69">
        <f t="shared" si="2"/>
        <v>1</v>
      </c>
      <c r="D69" s="3" t="s">
        <v>29</v>
      </c>
      <c r="E69" s="3">
        <v>0.32906489722967081</v>
      </c>
    </row>
    <row r="70" spans="1:5" ht="15" hidden="1" customHeight="1" x14ac:dyDescent="0.35">
      <c r="A70" t="s">
        <v>200</v>
      </c>
      <c r="C70">
        <f t="shared" si="2"/>
        <v>1</v>
      </c>
      <c r="D70" s="3" t="s">
        <v>72</v>
      </c>
      <c r="E70" s="3">
        <v>0.33377627586577896</v>
      </c>
    </row>
    <row r="71" spans="1:5" ht="15" hidden="1" customHeight="1" x14ac:dyDescent="0.35">
      <c r="A71" t="s">
        <v>376</v>
      </c>
      <c r="C71">
        <f t="shared" si="2"/>
        <v>1</v>
      </c>
      <c r="D71" s="3" t="s">
        <v>26</v>
      </c>
      <c r="E71" s="3">
        <v>0.34057618550102875</v>
      </c>
    </row>
    <row r="72" spans="1:5" ht="15" hidden="1" customHeight="1" x14ac:dyDescent="0.35">
      <c r="A72" t="s">
        <v>225</v>
      </c>
      <c r="C72">
        <f t="shared" si="2"/>
        <v>1</v>
      </c>
      <c r="D72" s="3" t="s">
        <v>79</v>
      </c>
      <c r="E72" s="3">
        <v>0.34143545579192025</v>
      </c>
    </row>
    <row r="73" spans="1:5" ht="15" hidden="1" customHeight="1" x14ac:dyDescent="0.35">
      <c r="A73" t="s">
        <v>363</v>
      </c>
      <c r="C73">
        <f t="shared" si="2"/>
        <v>1</v>
      </c>
      <c r="D73" s="3" t="s">
        <v>57</v>
      </c>
      <c r="E73" s="3">
        <v>0.34725734556995613</v>
      </c>
    </row>
    <row r="74" spans="1:5" ht="15" hidden="1" customHeight="1" x14ac:dyDescent="0.35">
      <c r="A74" t="s">
        <v>201</v>
      </c>
      <c r="C74">
        <f t="shared" si="2"/>
        <v>1</v>
      </c>
      <c r="D74" s="3" t="s">
        <v>72</v>
      </c>
      <c r="E74" s="3">
        <v>0.35671299285172231</v>
      </c>
    </row>
    <row r="75" spans="1:5" ht="15" customHeight="1" x14ac:dyDescent="0.35">
      <c r="A75" t="s">
        <v>353</v>
      </c>
      <c r="C75">
        <f t="shared" si="2"/>
        <v>1</v>
      </c>
      <c r="D75" s="3" t="s">
        <v>37</v>
      </c>
      <c r="E75" s="3">
        <v>0.38798992382510911</v>
      </c>
    </row>
    <row r="76" spans="1:5" ht="15" hidden="1" customHeight="1" x14ac:dyDescent="0.35">
      <c r="A76" t="s">
        <v>202</v>
      </c>
      <c r="C76">
        <f t="shared" si="2"/>
        <v>1</v>
      </c>
      <c r="D76" s="3" t="s">
        <v>68</v>
      </c>
      <c r="E76" s="3">
        <v>0.39177927897141618</v>
      </c>
    </row>
    <row r="77" spans="1:5" ht="15" customHeight="1" x14ac:dyDescent="0.35">
      <c r="A77" t="s">
        <v>139</v>
      </c>
      <c r="C77">
        <f t="shared" si="2"/>
        <v>1</v>
      </c>
      <c r="D77" s="3" t="s">
        <v>36</v>
      </c>
      <c r="E77" s="3">
        <v>0.40764331971966317</v>
      </c>
    </row>
    <row r="78" spans="1:5" ht="15" hidden="1" customHeight="1" x14ac:dyDescent="0.35">
      <c r="A78" t="s">
        <v>367</v>
      </c>
      <c r="C78">
        <f t="shared" si="2"/>
        <v>1</v>
      </c>
      <c r="D78" s="3" t="s">
        <v>49</v>
      </c>
      <c r="E78" s="3">
        <v>0.41079764695520615</v>
      </c>
    </row>
    <row r="79" spans="1:5" ht="15" hidden="1" customHeight="1" x14ac:dyDescent="0.35">
      <c r="A79" t="s">
        <v>203</v>
      </c>
      <c r="C79">
        <f t="shared" si="2"/>
        <v>1</v>
      </c>
      <c r="D79" s="3" t="s">
        <v>73</v>
      </c>
      <c r="E79" s="3">
        <v>0.41127109129794515</v>
      </c>
    </row>
    <row r="80" spans="1:5" ht="15" hidden="1" customHeight="1" x14ac:dyDescent="0.35">
      <c r="A80" t="s">
        <v>204</v>
      </c>
      <c r="C80">
        <f t="shared" si="2"/>
        <v>1</v>
      </c>
      <c r="D80" s="3" t="s">
        <v>73</v>
      </c>
      <c r="E80" s="3">
        <v>0.41411341703683546</v>
      </c>
    </row>
    <row r="81" spans="1:5" ht="15" hidden="1" customHeight="1" x14ac:dyDescent="0.35">
      <c r="A81" t="s">
        <v>226</v>
      </c>
      <c r="C81">
        <f t="shared" si="2"/>
        <v>1</v>
      </c>
      <c r="D81" s="3" t="s">
        <v>77</v>
      </c>
      <c r="E81" s="3">
        <v>0.41677578789983472</v>
      </c>
    </row>
    <row r="82" spans="1:5" ht="15" customHeight="1" x14ac:dyDescent="0.35">
      <c r="A82" t="s">
        <v>145</v>
      </c>
      <c r="C82">
        <f t="shared" si="2"/>
        <v>1</v>
      </c>
      <c r="D82" s="3" t="s">
        <v>55</v>
      </c>
      <c r="E82" s="3">
        <v>0.42460443069831444</v>
      </c>
    </row>
    <row r="83" spans="1:5" ht="15" hidden="1" customHeight="1" x14ac:dyDescent="0.35">
      <c r="A83" t="s">
        <v>205</v>
      </c>
      <c r="C83">
        <f t="shared" si="2"/>
        <v>1</v>
      </c>
      <c r="D83" s="3" t="s">
        <v>67</v>
      </c>
      <c r="E83" s="3">
        <v>0.42909769639438167</v>
      </c>
    </row>
    <row r="84" spans="1:5" ht="15" hidden="1" customHeight="1" x14ac:dyDescent="0.35">
      <c r="A84" t="s">
        <v>227</v>
      </c>
      <c r="C84">
        <f t="shared" si="2"/>
        <v>1</v>
      </c>
      <c r="D84" s="3" t="s">
        <v>79</v>
      </c>
      <c r="E84" s="3">
        <v>0.43430791949509129</v>
      </c>
    </row>
    <row r="85" spans="1:5" ht="15" customHeight="1" x14ac:dyDescent="0.35">
      <c r="A85" t="s">
        <v>384</v>
      </c>
      <c r="C85">
        <f t="shared" si="2"/>
        <v>1</v>
      </c>
      <c r="D85" s="3" t="s">
        <v>53</v>
      </c>
      <c r="E85" s="3">
        <v>0.44071865757177286</v>
      </c>
    </row>
    <row r="86" spans="1:5" ht="15" hidden="1" customHeight="1" x14ac:dyDescent="0.35">
      <c r="A86" t="s">
        <v>115</v>
      </c>
      <c r="C86">
        <f t="shared" si="2"/>
        <v>1</v>
      </c>
      <c r="D86" s="3" t="s">
        <v>58</v>
      </c>
      <c r="E86" s="3">
        <v>0.44497140191953821</v>
      </c>
    </row>
    <row r="87" spans="1:5" ht="15" hidden="1" customHeight="1" x14ac:dyDescent="0.35">
      <c r="A87" t="s">
        <v>169</v>
      </c>
      <c r="C87">
        <f t="shared" si="2"/>
        <v>1</v>
      </c>
      <c r="D87" s="3" t="s">
        <v>60</v>
      </c>
      <c r="E87" s="3">
        <v>0.45593195452865276</v>
      </c>
    </row>
    <row r="88" spans="1:5" ht="15" customHeight="1" x14ac:dyDescent="0.35">
      <c r="A88" t="s">
        <v>391</v>
      </c>
      <c r="C88">
        <f t="shared" si="2"/>
        <v>1</v>
      </c>
      <c r="D88" s="3" t="s">
        <v>35</v>
      </c>
      <c r="E88" s="3">
        <v>0.4591708770573244</v>
      </c>
    </row>
    <row r="89" spans="1:5" ht="15" hidden="1" customHeight="1" x14ac:dyDescent="0.35">
      <c r="A89" t="s">
        <v>228</v>
      </c>
      <c r="C89">
        <f t="shared" si="2"/>
        <v>1</v>
      </c>
      <c r="D89" s="3" t="s">
        <v>81</v>
      </c>
      <c r="E89" s="3">
        <v>0.46011247780593334</v>
      </c>
    </row>
    <row r="90" spans="1:5" ht="15" hidden="1" customHeight="1" x14ac:dyDescent="0.35">
      <c r="A90" t="s">
        <v>102</v>
      </c>
      <c r="C90">
        <f t="shared" si="2"/>
        <v>1</v>
      </c>
      <c r="D90" s="3" t="s">
        <v>57</v>
      </c>
      <c r="E90" s="3">
        <v>0.46617468772137372</v>
      </c>
    </row>
    <row r="91" spans="1:5" ht="15" hidden="1" customHeight="1" x14ac:dyDescent="0.35">
      <c r="A91" t="s">
        <v>170</v>
      </c>
      <c r="C91">
        <f t="shared" si="2"/>
        <v>1</v>
      </c>
      <c r="D91" s="3" t="s">
        <v>61</v>
      </c>
      <c r="E91" s="3">
        <v>0.47183799993532283</v>
      </c>
    </row>
    <row r="92" spans="1:5" ht="15" hidden="1" customHeight="1" x14ac:dyDescent="0.35">
      <c r="A92" t="s">
        <v>140</v>
      </c>
      <c r="C92">
        <f t="shared" si="2"/>
        <v>1</v>
      </c>
      <c r="D92" s="3" t="s">
        <v>51</v>
      </c>
      <c r="E92" s="3">
        <v>0.47260996830605773</v>
      </c>
    </row>
    <row r="93" spans="1:5" ht="15" hidden="1" customHeight="1" x14ac:dyDescent="0.35">
      <c r="A93" t="s">
        <v>171</v>
      </c>
      <c r="C93">
        <f t="shared" si="2"/>
        <v>1</v>
      </c>
      <c r="D93" s="3" t="s">
        <v>47</v>
      </c>
      <c r="E93" s="3">
        <v>0.48424610926664369</v>
      </c>
    </row>
    <row r="94" spans="1:5" ht="15" hidden="1" customHeight="1" x14ac:dyDescent="0.35">
      <c r="A94" t="s">
        <v>87</v>
      </c>
      <c r="C94">
        <f t="shared" si="2"/>
        <v>1</v>
      </c>
      <c r="D94" s="3" t="s">
        <v>40</v>
      </c>
      <c r="E94" s="3">
        <v>0.49384644015762724</v>
      </c>
    </row>
    <row r="95" spans="1:5" ht="15" hidden="1" customHeight="1" x14ac:dyDescent="0.35">
      <c r="A95" t="s">
        <v>172</v>
      </c>
      <c r="C95">
        <f t="shared" si="2"/>
        <v>1</v>
      </c>
      <c r="D95" s="3" t="s">
        <v>48</v>
      </c>
      <c r="E95" s="3">
        <v>0.49597679621772217</v>
      </c>
    </row>
    <row r="96" spans="1:5" ht="15" hidden="1" customHeight="1" x14ac:dyDescent="0.35">
      <c r="A96" t="s">
        <v>130</v>
      </c>
      <c r="C96">
        <f t="shared" si="2"/>
        <v>1</v>
      </c>
      <c r="D96" s="3" t="s">
        <v>25</v>
      </c>
      <c r="E96" s="3">
        <v>0.50102684587452628</v>
      </c>
    </row>
    <row r="97" spans="1:5" ht="15" hidden="1" customHeight="1" x14ac:dyDescent="0.35">
      <c r="A97" t="s">
        <v>173</v>
      </c>
      <c r="C97">
        <f t="shared" si="2"/>
        <v>1</v>
      </c>
      <c r="D97" s="3" t="s">
        <v>48</v>
      </c>
      <c r="E97" s="3">
        <v>0.50112624087796409</v>
      </c>
    </row>
    <row r="98" spans="1:5" ht="15" hidden="1" customHeight="1" x14ac:dyDescent="0.35">
      <c r="A98" t="s">
        <v>374</v>
      </c>
      <c r="C98">
        <f t="shared" ref="C98:C129" si="3">IF(B98=1,0,1)</f>
        <v>1</v>
      </c>
      <c r="D98" s="3" t="s">
        <v>29</v>
      </c>
      <c r="E98" s="3">
        <v>0.51028326518668254</v>
      </c>
    </row>
    <row r="99" spans="1:5" ht="15" customHeight="1" x14ac:dyDescent="0.35">
      <c r="A99" t="s">
        <v>142</v>
      </c>
      <c r="C99">
        <f t="shared" si="3"/>
        <v>1</v>
      </c>
      <c r="D99" s="3" t="s">
        <v>38</v>
      </c>
      <c r="E99" s="3">
        <v>0.51037170035245405</v>
      </c>
    </row>
    <row r="100" spans="1:5" ht="15" hidden="1" customHeight="1" x14ac:dyDescent="0.35">
      <c r="A100" t="s">
        <v>174</v>
      </c>
      <c r="C100">
        <f t="shared" si="3"/>
        <v>1</v>
      </c>
      <c r="D100" s="3" t="s">
        <v>62</v>
      </c>
      <c r="E100" s="3">
        <v>0.51406102130768927</v>
      </c>
    </row>
    <row r="101" spans="1:5" ht="15" hidden="1" customHeight="1" x14ac:dyDescent="0.35">
      <c r="A101" t="s">
        <v>109</v>
      </c>
      <c r="C101">
        <f t="shared" si="3"/>
        <v>1</v>
      </c>
      <c r="D101" s="3" t="s">
        <v>58</v>
      </c>
      <c r="E101" s="3">
        <v>0.5176146177422235</v>
      </c>
    </row>
    <row r="102" spans="1:5" ht="15" hidden="1" customHeight="1" x14ac:dyDescent="0.35">
      <c r="A102" t="s">
        <v>206</v>
      </c>
      <c r="C102">
        <f t="shared" si="3"/>
        <v>1</v>
      </c>
      <c r="D102" s="3" t="s">
        <v>75</v>
      </c>
      <c r="E102" s="3">
        <v>0.51817271601685633</v>
      </c>
    </row>
    <row r="103" spans="1:5" ht="15" hidden="1" customHeight="1" x14ac:dyDescent="0.35">
      <c r="A103" t="s">
        <v>368</v>
      </c>
      <c r="C103">
        <f t="shared" si="3"/>
        <v>1</v>
      </c>
      <c r="D103" s="3" t="s">
        <v>49</v>
      </c>
      <c r="E103" s="3">
        <v>0.51945001452247097</v>
      </c>
    </row>
    <row r="104" spans="1:5" ht="15" hidden="1" customHeight="1" x14ac:dyDescent="0.35">
      <c r="A104" t="s">
        <v>229</v>
      </c>
      <c r="C104">
        <f t="shared" si="3"/>
        <v>1</v>
      </c>
      <c r="D104" s="3" t="s">
        <v>82</v>
      </c>
      <c r="E104" s="3">
        <v>0.52292114848767335</v>
      </c>
    </row>
    <row r="105" spans="1:5" ht="15" hidden="1" customHeight="1" x14ac:dyDescent="0.35">
      <c r="A105" t="s">
        <v>230</v>
      </c>
      <c r="C105">
        <f t="shared" si="3"/>
        <v>1</v>
      </c>
      <c r="D105" s="3" t="s">
        <v>76</v>
      </c>
      <c r="E105" s="3">
        <v>0.53237535250962575</v>
      </c>
    </row>
    <row r="106" spans="1:5" ht="15" hidden="1" customHeight="1" x14ac:dyDescent="0.35">
      <c r="A106" t="s">
        <v>141</v>
      </c>
      <c r="C106">
        <f t="shared" si="3"/>
        <v>1</v>
      </c>
      <c r="D106" s="3" t="s">
        <v>50</v>
      </c>
      <c r="E106" s="3">
        <v>0.53456359672898246</v>
      </c>
    </row>
    <row r="107" spans="1:5" ht="15" hidden="1" customHeight="1" x14ac:dyDescent="0.35">
      <c r="A107" t="s">
        <v>112</v>
      </c>
      <c r="C107">
        <f t="shared" si="3"/>
        <v>1</v>
      </c>
      <c r="D107" s="3" t="s">
        <v>62</v>
      </c>
      <c r="E107" s="3">
        <v>0.54884774551181736</v>
      </c>
    </row>
    <row r="108" spans="1:5" ht="15" hidden="1" customHeight="1" x14ac:dyDescent="0.35">
      <c r="A108" t="s">
        <v>106</v>
      </c>
      <c r="C108">
        <f t="shared" si="3"/>
        <v>1</v>
      </c>
      <c r="D108" s="3" t="s">
        <v>45</v>
      </c>
      <c r="E108" s="3">
        <v>0.5515629729119963</v>
      </c>
    </row>
    <row r="109" spans="1:5" ht="15" hidden="1" customHeight="1" x14ac:dyDescent="0.35">
      <c r="A109" t="s">
        <v>231</v>
      </c>
      <c r="C109">
        <f t="shared" si="3"/>
        <v>1</v>
      </c>
      <c r="D109" s="3" t="s">
        <v>76</v>
      </c>
      <c r="E109" s="3">
        <v>0.55433843613274614</v>
      </c>
    </row>
    <row r="110" spans="1:5" ht="15" hidden="1" customHeight="1" x14ac:dyDescent="0.35">
      <c r="A110" t="s">
        <v>133</v>
      </c>
      <c r="C110">
        <f t="shared" si="3"/>
        <v>1</v>
      </c>
      <c r="D110" s="3" t="s">
        <v>27</v>
      </c>
      <c r="E110" s="3">
        <v>0.55944342717508833</v>
      </c>
    </row>
    <row r="111" spans="1:5" ht="15" hidden="1" customHeight="1" x14ac:dyDescent="0.35">
      <c r="A111" t="s">
        <v>232</v>
      </c>
      <c r="C111">
        <f t="shared" si="3"/>
        <v>1</v>
      </c>
      <c r="D111" s="3" t="s">
        <v>81</v>
      </c>
      <c r="E111" s="3">
        <v>0.58462628452014942</v>
      </c>
    </row>
    <row r="112" spans="1:5" ht="15" hidden="1" customHeight="1" x14ac:dyDescent="0.35">
      <c r="A112" t="s">
        <v>86</v>
      </c>
      <c r="C112">
        <f t="shared" si="3"/>
        <v>1</v>
      </c>
      <c r="D112" s="3" t="s">
        <v>31</v>
      </c>
      <c r="E112" s="3">
        <v>0.596282513774823</v>
      </c>
    </row>
    <row r="113" spans="1:5" ht="15" hidden="1" customHeight="1" x14ac:dyDescent="0.35">
      <c r="A113" t="s">
        <v>175</v>
      </c>
      <c r="C113">
        <f t="shared" si="3"/>
        <v>1</v>
      </c>
      <c r="D113" s="3" t="s">
        <v>46</v>
      </c>
      <c r="E113" s="3">
        <v>0.60418202781935315</v>
      </c>
    </row>
    <row r="114" spans="1:5" ht="15" hidden="1" customHeight="1" x14ac:dyDescent="0.35">
      <c r="A114" t="s">
        <v>95</v>
      </c>
      <c r="C114">
        <f t="shared" si="3"/>
        <v>1</v>
      </c>
      <c r="D114" s="3" t="s">
        <v>57</v>
      </c>
      <c r="E114" s="3">
        <v>0.61215756285946932</v>
      </c>
    </row>
    <row r="115" spans="1:5" ht="15" customHeight="1" x14ac:dyDescent="0.35">
      <c r="A115" t="s">
        <v>146</v>
      </c>
      <c r="C115">
        <f t="shared" si="3"/>
        <v>1</v>
      </c>
      <c r="D115" s="3" t="s">
        <v>34</v>
      </c>
      <c r="E115" s="3">
        <v>0.62159066395804119</v>
      </c>
    </row>
    <row r="116" spans="1:5" ht="15" hidden="1" customHeight="1" x14ac:dyDescent="0.35">
      <c r="A116" t="s">
        <v>176</v>
      </c>
      <c r="C116">
        <f t="shared" si="3"/>
        <v>1</v>
      </c>
      <c r="D116" s="3" t="s">
        <v>63</v>
      </c>
      <c r="E116" s="3">
        <v>0.62731523532614775</v>
      </c>
    </row>
    <row r="117" spans="1:5" ht="15" customHeight="1" x14ac:dyDescent="0.35">
      <c r="A117" t="s">
        <v>147</v>
      </c>
      <c r="C117">
        <f t="shared" si="3"/>
        <v>1</v>
      </c>
      <c r="D117" s="3" t="s">
        <v>34</v>
      </c>
      <c r="E117" s="3">
        <v>0.63350480329446246</v>
      </c>
    </row>
    <row r="118" spans="1:5" ht="15" hidden="1" customHeight="1" x14ac:dyDescent="0.35">
      <c r="A118" t="s">
        <v>98</v>
      </c>
      <c r="C118">
        <f t="shared" si="3"/>
        <v>1</v>
      </c>
      <c r="D118" s="3" t="s">
        <v>57</v>
      </c>
      <c r="E118" s="3">
        <v>0.64336323440365828</v>
      </c>
    </row>
    <row r="119" spans="1:5" ht="15" hidden="1" customHeight="1" x14ac:dyDescent="0.35">
      <c r="A119" t="s">
        <v>177</v>
      </c>
      <c r="C119">
        <f t="shared" si="3"/>
        <v>1</v>
      </c>
      <c r="D119" s="3" t="s">
        <v>61</v>
      </c>
      <c r="E119" s="3">
        <v>0.64743618681795967</v>
      </c>
    </row>
    <row r="120" spans="1:5" ht="15" hidden="1" customHeight="1" x14ac:dyDescent="0.35">
      <c r="A120" t="s">
        <v>178</v>
      </c>
      <c r="C120">
        <f t="shared" si="3"/>
        <v>1</v>
      </c>
      <c r="D120" s="3" t="s">
        <v>63</v>
      </c>
      <c r="E120" s="3">
        <v>0.64899776921513286</v>
      </c>
    </row>
    <row r="121" spans="1:5" ht="15" customHeight="1" x14ac:dyDescent="0.35">
      <c r="A121" t="s">
        <v>354</v>
      </c>
      <c r="C121">
        <f t="shared" si="3"/>
        <v>1</v>
      </c>
      <c r="D121" s="3" t="s">
        <v>54</v>
      </c>
      <c r="E121" s="3">
        <v>0.65227396206919652</v>
      </c>
    </row>
    <row r="122" spans="1:5" ht="15" hidden="1" customHeight="1" x14ac:dyDescent="0.35">
      <c r="A122" t="s">
        <v>207</v>
      </c>
      <c r="C122">
        <f t="shared" si="3"/>
        <v>1</v>
      </c>
      <c r="D122" s="3" t="s">
        <v>73</v>
      </c>
      <c r="E122" s="3">
        <v>0.66630000945144108</v>
      </c>
    </row>
    <row r="123" spans="1:5" ht="15" hidden="1" customHeight="1" x14ac:dyDescent="0.35">
      <c r="A123" t="s">
        <v>208</v>
      </c>
      <c r="C123">
        <f t="shared" si="3"/>
        <v>1</v>
      </c>
      <c r="D123" s="3" t="s">
        <v>69</v>
      </c>
      <c r="E123" s="3">
        <v>0.68638455697701373</v>
      </c>
    </row>
    <row r="124" spans="1:5" ht="15" hidden="1" customHeight="1" x14ac:dyDescent="0.35">
      <c r="A124" t="s">
        <v>120</v>
      </c>
      <c r="C124">
        <f t="shared" si="3"/>
        <v>1</v>
      </c>
      <c r="D124" s="3" t="s">
        <v>59</v>
      </c>
      <c r="E124" s="3">
        <v>0.6871740511087201</v>
      </c>
    </row>
    <row r="125" spans="1:5" ht="15" hidden="1" customHeight="1" x14ac:dyDescent="0.35">
      <c r="A125" t="s">
        <v>179</v>
      </c>
      <c r="C125">
        <f t="shared" si="3"/>
        <v>1</v>
      </c>
      <c r="D125" s="3" t="s">
        <v>48</v>
      </c>
      <c r="E125" s="3">
        <v>0.68938916623050517</v>
      </c>
    </row>
    <row r="126" spans="1:5" ht="15" hidden="1" customHeight="1" x14ac:dyDescent="0.35">
      <c r="A126" t="s">
        <v>180</v>
      </c>
      <c r="C126">
        <f t="shared" si="3"/>
        <v>1</v>
      </c>
      <c r="D126" s="3" t="s">
        <v>63</v>
      </c>
      <c r="E126" s="3">
        <v>0.69263483410217097</v>
      </c>
    </row>
    <row r="127" spans="1:5" ht="15" hidden="1" customHeight="1" x14ac:dyDescent="0.35">
      <c r="A127" t="s">
        <v>365</v>
      </c>
      <c r="C127">
        <f t="shared" si="3"/>
        <v>1</v>
      </c>
      <c r="D127" s="3" t="s">
        <v>127</v>
      </c>
      <c r="E127" s="3">
        <v>0.70769789794938154</v>
      </c>
    </row>
    <row r="128" spans="1:5" ht="15" hidden="1" customHeight="1" x14ac:dyDescent="0.35">
      <c r="A128" t="s">
        <v>209</v>
      </c>
      <c r="C128">
        <f t="shared" si="3"/>
        <v>1</v>
      </c>
      <c r="D128" s="3" t="s">
        <v>66</v>
      </c>
      <c r="E128" s="3">
        <v>0.72152924928133499</v>
      </c>
    </row>
    <row r="129" spans="1:5" ht="15" hidden="1" customHeight="1" x14ac:dyDescent="0.35">
      <c r="A129" t="s">
        <v>107</v>
      </c>
      <c r="C129">
        <f t="shared" si="3"/>
        <v>1</v>
      </c>
      <c r="D129" s="3" t="s">
        <v>58</v>
      </c>
      <c r="E129" s="3">
        <v>0.72949491556091062</v>
      </c>
    </row>
    <row r="130" spans="1:5" ht="15" hidden="1" customHeight="1" x14ac:dyDescent="0.35">
      <c r="A130" t="s">
        <v>375</v>
      </c>
      <c r="C130">
        <f t="shared" ref="C130:C161" si="4">IF(B130=1,0,1)</f>
        <v>1</v>
      </c>
      <c r="D130" s="3" t="s">
        <v>127</v>
      </c>
      <c r="E130" s="3">
        <v>0.72972772670427144</v>
      </c>
    </row>
    <row r="131" spans="1:5" ht="15" hidden="1" customHeight="1" x14ac:dyDescent="0.35">
      <c r="A131" t="s">
        <v>343</v>
      </c>
      <c r="C131">
        <f t="shared" si="4"/>
        <v>1</v>
      </c>
      <c r="D131" s="3" t="s">
        <v>80</v>
      </c>
      <c r="E131" s="3">
        <v>0.72973554057924106</v>
      </c>
    </row>
    <row r="132" spans="1:5" ht="15" hidden="1" customHeight="1" x14ac:dyDescent="0.35">
      <c r="A132" t="s">
        <v>117</v>
      </c>
      <c r="C132">
        <f t="shared" si="4"/>
        <v>1</v>
      </c>
      <c r="D132" s="3" t="s">
        <v>59</v>
      </c>
      <c r="E132" s="3">
        <v>0.7354123192911215</v>
      </c>
    </row>
    <row r="133" spans="1:5" ht="15" hidden="1" customHeight="1" x14ac:dyDescent="0.35">
      <c r="A133" t="s">
        <v>97</v>
      </c>
      <c r="C133">
        <f t="shared" si="4"/>
        <v>1</v>
      </c>
      <c r="D133" s="3" t="s">
        <v>43</v>
      </c>
      <c r="E133" s="3">
        <v>0.73757336022100894</v>
      </c>
    </row>
    <row r="134" spans="1:5" ht="15" hidden="1" customHeight="1" x14ac:dyDescent="0.35">
      <c r="A134" t="s">
        <v>105</v>
      </c>
      <c r="C134">
        <f t="shared" si="4"/>
        <v>1</v>
      </c>
      <c r="D134" s="3" t="s">
        <v>57</v>
      </c>
      <c r="E134" s="3">
        <v>0.73976239453634629</v>
      </c>
    </row>
    <row r="135" spans="1:5" ht="15" hidden="1" customHeight="1" x14ac:dyDescent="0.35">
      <c r="A135" t="s">
        <v>377</v>
      </c>
      <c r="C135">
        <f t="shared" si="4"/>
        <v>1</v>
      </c>
      <c r="D135" s="3" t="s">
        <v>26</v>
      </c>
      <c r="E135" s="3">
        <v>0.74077036001987884</v>
      </c>
    </row>
    <row r="136" spans="1:5" ht="15" hidden="1" customHeight="1" x14ac:dyDescent="0.35">
      <c r="A136" t="s">
        <v>181</v>
      </c>
      <c r="C136">
        <f t="shared" si="4"/>
        <v>1</v>
      </c>
      <c r="D136" s="3" t="s">
        <v>61</v>
      </c>
      <c r="E136" s="3">
        <v>0.74369757080036558</v>
      </c>
    </row>
    <row r="137" spans="1:5" ht="15" hidden="1" customHeight="1" x14ac:dyDescent="0.35">
      <c r="A137" t="s">
        <v>378</v>
      </c>
      <c r="C137">
        <f t="shared" si="4"/>
        <v>1</v>
      </c>
      <c r="D137" s="3" t="s">
        <v>30</v>
      </c>
      <c r="E137" s="3">
        <v>0.753820027333714</v>
      </c>
    </row>
    <row r="138" spans="1:5" ht="15" hidden="1" customHeight="1" x14ac:dyDescent="0.35">
      <c r="A138" t="s">
        <v>94</v>
      </c>
      <c r="C138">
        <f t="shared" si="4"/>
        <v>1</v>
      </c>
      <c r="D138" s="3" t="s">
        <v>43</v>
      </c>
      <c r="E138" s="3">
        <v>0.75633393996522602</v>
      </c>
    </row>
    <row r="139" spans="1:5" ht="15" hidden="1" customHeight="1" x14ac:dyDescent="0.35">
      <c r="A139" t="s">
        <v>210</v>
      </c>
      <c r="C139">
        <f t="shared" si="4"/>
        <v>1</v>
      </c>
      <c r="D139" s="3" t="s">
        <v>66</v>
      </c>
      <c r="E139" s="3">
        <v>0.75673858367719671</v>
      </c>
    </row>
    <row r="140" spans="1:5" ht="15" hidden="1" customHeight="1" x14ac:dyDescent="0.35">
      <c r="A140" t="s">
        <v>84</v>
      </c>
      <c r="C140">
        <f t="shared" si="4"/>
        <v>1</v>
      </c>
      <c r="D140" s="3" t="s">
        <v>28</v>
      </c>
      <c r="E140" s="3">
        <v>0.75908528132646269</v>
      </c>
    </row>
    <row r="141" spans="1:5" ht="15" hidden="1" customHeight="1" x14ac:dyDescent="0.35">
      <c r="A141" t="s">
        <v>131</v>
      </c>
      <c r="C141">
        <f t="shared" si="4"/>
        <v>1</v>
      </c>
      <c r="D141" s="3" t="s">
        <v>31</v>
      </c>
      <c r="E141" s="3">
        <v>0.76665514048008743</v>
      </c>
    </row>
    <row r="142" spans="1:5" ht="15" hidden="1" customHeight="1" x14ac:dyDescent="0.35">
      <c r="A142" t="s">
        <v>108</v>
      </c>
      <c r="C142">
        <f t="shared" si="4"/>
        <v>1</v>
      </c>
      <c r="D142" s="3" t="s">
        <v>45</v>
      </c>
      <c r="E142" s="3">
        <v>0.77612583996477658</v>
      </c>
    </row>
    <row r="143" spans="1:5" ht="15" customHeight="1" x14ac:dyDescent="0.35">
      <c r="A143" t="s">
        <v>355</v>
      </c>
      <c r="C143">
        <f t="shared" si="4"/>
        <v>1</v>
      </c>
      <c r="D143" s="3" t="s">
        <v>33</v>
      </c>
      <c r="E143" s="3">
        <v>0.77764325357583941</v>
      </c>
    </row>
    <row r="144" spans="1:5" ht="15" hidden="1" customHeight="1" x14ac:dyDescent="0.35">
      <c r="A144" t="s">
        <v>136</v>
      </c>
      <c r="C144">
        <f t="shared" si="4"/>
        <v>1</v>
      </c>
      <c r="D144" s="3" t="s">
        <v>30</v>
      </c>
      <c r="E144" s="3">
        <v>0.78322608521905057</v>
      </c>
    </row>
    <row r="145" spans="1:6" ht="15" hidden="1" customHeight="1" x14ac:dyDescent="0.35">
      <c r="A145" t="s">
        <v>182</v>
      </c>
      <c r="C145">
        <f t="shared" si="4"/>
        <v>1</v>
      </c>
      <c r="D145" s="3" t="s">
        <v>60</v>
      </c>
      <c r="E145" s="3">
        <v>0.78350951938577396</v>
      </c>
    </row>
    <row r="146" spans="1:6" ht="15" hidden="1" customHeight="1" x14ac:dyDescent="0.35">
      <c r="A146" t="s">
        <v>380</v>
      </c>
      <c r="C146">
        <f t="shared" si="4"/>
        <v>1</v>
      </c>
      <c r="D146" s="3" t="s">
        <v>52</v>
      </c>
      <c r="E146" s="3">
        <v>0.78842480832028716</v>
      </c>
    </row>
    <row r="147" spans="1:6" ht="15" hidden="1" customHeight="1" x14ac:dyDescent="0.35">
      <c r="A147" t="s">
        <v>183</v>
      </c>
      <c r="C147">
        <f t="shared" si="4"/>
        <v>1</v>
      </c>
      <c r="D147" s="3" t="s">
        <v>65</v>
      </c>
      <c r="E147" s="3">
        <v>0.79056531608748926</v>
      </c>
    </row>
    <row r="148" spans="1:6" ht="15" hidden="1" customHeight="1" x14ac:dyDescent="0.35">
      <c r="A148" t="s">
        <v>126</v>
      </c>
      <c r="C148">
        <f t="shared" si="4"/>
        <v>1</v>
      </c>
      <c r="D148" s="3" t="s">
        <v>75</v>
      </c>
      <c r="E148" s="3">
        <v>0.79102298924872949</v>
      </c>
    </row>
    <row r="149" spans="1:6" ht="15" hidden="1" customHeight="1" x14ac:dyDescent="0.35">
      <c r="A149" t="s">
        <v>104</v>
      </c>
      <c r="C149">
        <f t="shared" si="4"/>
        <v>1</v>
      </c>
      <c r="D149" s="3" t="s">
        <v>45</v>
      </c>
      <c r="E149" s="3">
        <v>0.79703372640333148</v>
      </c>
    </row>
    <row r="150" spans="1:6" ht="15" customHeight="1" x14ac:dyDescent="0.35">
      <c r="A150" t="s">
        <v>392</v>
      </c>
      <c r="C150">
        <f t="shared" si="4"/>
        <v>1</v>
      </c>
      <c r="D150" s="3" t="s">
        <v>39</v>
      </c>
      <c r="E150" s="3">
        <v>0.80482400436049895</v>
      </c>
    </row>
    <row r="151" spans="1:6" ht="15" hidden="1" customHeight="1" x14ac:dyDescent="0.35">
      <c r="A151" t="s">
        <v>88</v>
      </c>
      <c r="C151">
        <f t="shared" si="4"/>
        <v>1</v>
      </c>
      <c r="D151" s="3" t="s">
        <v>43</v>
      </c>
      <c r="E151" s="3">
        <v>0.8129167754416865</v>
      </c>
    </row>
    <row r="152" spans="1:6" ht="15" hidden="1" customHeight="1" x14ac:dyDescent="0.35">
      <c r="A152" t="s">
        <v>344</v>
      </c>
      <c r="C152">
        <f t="shared" si="4"/>
        <v>1</v>
      </c>
      <c r="D152" s="3" t="s">
        <v>80</v>
      </c>
      <c r="E152" s="3">
        <v>0.8133183509060955</v>
      </c>
    </row>
    <row r="153" spans="1:6" ht="15" hidden="1" customHeight="1" x14ac:dyDescent="0.35">
      <c r="A153" t="s">
        <v>134</v>
      </c>
      <c r="C153">
        <f t="shared" si="4"/>
        <v>1</v>
      </c>
      <c r="D153" s="3" t="s">
        <v>31</v>
      </c>
      <c r="E153" s="3">
        <v>0.82199918998148203</v>
      </c>
    </row>
    <row r="154" spans="1:6" ht="15" customHeight="1" x14ac:dyDescent="0.35">
      <c r="A154" t="s">
        <v>393</v>
      </c>
      <c r="C154">
        <f t="shared" si="4"/>
        <v>1</v>
      </c>
      <c r="D154" s="3" t="s">
        <v>39</v>
      </c>
      <c r="E154" s="3">
        <v>0.82406804143486634</v>
      </c>
      <c r="F154">
        <v>1</v>
      </c>
    </row>
    <row r="155" spans="1:6" ht="15" hidden="1" customHeight="1" x14ac:dyDescent="0.35">
      <c r="A155" t="s">
        <v>211</v>
      </c>
      <c r="C155">
        <f t="shared" si="4"/>
        <v>1</v>
      </c>
      <c r="D155" s="3" t="s">
        <v>74</v>
      </c>
      <c r="E155" s="3">
        <v>0.83326564648255008</v>
      </c>
    </row>
    <row r="156" spans="1:6" ht="15" customHeight="1" x14ac:dyDescent="0.35">
      <c r="A156" t="s">
        <v>362</v>
      </c>
      <c r="C156">
        <f t="shared" si="4"/>
        <v>1</v>
      </c>
      <c r="D156" s="3" t="s">
        <v>36</v>
      </c>
      <c r="E156" s="3">
        <v>0.83811093854293217</v>
      </c>
    </row>
    <row r="157" spans="1:6" ht="15" hidden="1" customHeight="1" x14ac:dyDescent="0.35">
      <c r="A157" t="s">
        <v>212</v>
      </c>
      <c r="C157">
        <f t="shared" si="4"/>
        <v>1</v>
      </c>
      <c r="D157" s="3" t="s">
        <v>73</v>
      </c>
      <c r="E157" s="3">
        <v>0.84033012507699389</v>
      </c>
    </row>
    <row r="158" spans="1:6" ht="15" hidden="1" customHeight="1" x14ac:dyDescent="0.35">
      <c r="A158" t="s">
        <v>93</v>
      </c>
      <c r="C158">
        <f t="shared" si="4"/>
        <v>1</v>
      </c>
      <c r="D158" s="3" t="s">
        <v>41</v>
      </c>
      <c r="E158" s="3">
        <v>0.85977818634403702</v>
      </c>
    </row>
    <row r="159" spans="1:6" ht="15" hidden="1" customHeight="1" x14ac:dyDescent="0.35">
      <c r="A159" t="s">
        <v>345</v>
      </c>
      <c r="C159">
        <f t="shared" si="4"/>
        <v>1</v>
      </c>
      <c r="D159" s="3" t="s">
        <v>83</v>
      </c>
      <c r="E159" s="3">
        <v>0.86500033972270995</v>
      </c>
    </row>
    <row r="160" spans="1:6" ht="15" hidden="1" customHeight="1" x14ac:dyDescent="0.35">
      <c r="A160" t="s">
        <v>233</v>
      </c>
      <c r="C160">
        <f t="shared" si="4"/>
        <v>1</v>
      </c>
      <c r="D160" s="3" t="s">
        <v>71</v>
      </c>
      <c r="E160" s="3">
        <v>0.88112963957191448</v>
      </c>
    </row>
    <row r="161" spans="1:6" ht="15" customHeight="1" x14ac:dyDescent="0.35">
      <c r="A161" t="s">
        <v>395</v>
      </c>
      <c r="C161">
        <f t="shared" si="4"/>
        <v>1</v>
      </c>
      <c r="D161" s="3" t="s">
        <v>56</v>
      </c>
      <c r="E161" s="3">
        <v>0.88292396843742438</v>
      </c>
      <c r="F161">
        <v>1</v>
      </c>
    </row>
    <row r="162" spans="1:6" ht="15" hidden="1" customHeight="1" x14ac:dyDescent="0.35">
      <c r="A162" t="s">
        <v>89</v>
      </c>
      <c r="C162">
        <f t="shared" ref="C162:C179" si="5">IF(B162=1,0,1)</f>
        <v>1</v>
      </c>
      <c r="D162" s="3" t="s">
        <v>57</v>
      </c>
      <c r="E162" s="3">
        <v>0.89048530004000293</v>
      </c>
    </row>
    <row r="163" spans="1:6" ht="15" hidden="1" customHeight="1" x14ac:dyDescent="0.35">
      <c r="A163" t="s">
        <v>369</v>
      </c>
      <c r="C163">
        <f t="shared" si="5"/>
        <v>1</v>
      </c>
      <c r="D163" s="3" t="s">
        <v>49</v>
      </c>
      <c r="E163" s="3">
        <v>0.90373821370805063</v>
      </c>
    </row>
    <row r="164" spans="1:6" ht="15" hidden="1" customHeight="1" x14ac:dyDescent="0.35">
      <c r="A164" t="s">
        <v>184</v>
      </c>
      <c r="C164">
        <f t="shared" si="5"/>
        <v>1</v>
      </c>
      <c r="D164" s="3" t="s">
        <v>47</v>
      </c>
      <c r="E164" s="3">
        <v>0.90641542484390392</v>
      </c>
    </row>
    <row r="165" spans="1:6" ht="15" hidden="1" customHeight="1" x14ac:dyDescent="0.35">
      <c r="A165" t="s">
        <v>381</v>
      </c>
      <c r="C165">
        <f t="shared" si="5"/>
        <v>1</v>
      </c>
      <c r="D165" s="3" t="s">
        <v>52</v>
      </c>
      <c r="E165" s="3">
        <v>0.91131213764960084</v>
      </c>
    </row>
    <row r="166" spans="1:6" ht="15" hidden="1" customHeight="1" x14ac:dyDescent="0.35">
      <c r="A166" t="s">
        <v>185</v>
      </c>
      <c r="C166">
        <f t="shared" si="5"/>
        <v>1</v>
      </c>
      <c r="D166" s="3" t="s">
        <v>63</v>
      </c>
      <c r="E166" s="3">
        <v>0.91796920794025794</v>
      </c>
    </row>
    <row r="167" spans="1:6" ht="15" hidden="1" customHeight="1" x14ac:dyDescent="0.35">
      <c r="A167" t="s">
        <v>186</v>
      </c>
      <c r="C167">
        <f t="shared" si="5"/>
        <v>1</v>
      </c>
      <c r="D167" s="3" t="s">
        <v>65</v>
      </c>
      <c r="E167" s="3">
        <v>0.91897497852923793</v>
      </c>
    </row>
    <row r="168" spans="1:6" ht="15" hidden="1" customHeight="1" x14ac:dyDescent="0.35">
      <c r="A168" t="s">
        <v>213</v>
      </c>
      <c r="C168">
        <f t="shared" si="5"/>
        <v>1</v>
      </c>
      <c r="D168" s="3" t="s">
        <v>73</v>
      </c>
      <c r="E168" s="3">
        <v>0.92308195073113797</v>
      </c>
    </row>
    <row r="169" spans="1:6" ht="15" hidden="1" customHeight="1" x14ac:dyDescent="0.35">
      <c r="A169" t="s">
        <v>187</v>
      </c>
      <c r="C169">
        <f t="shared" si="5"/>
        <v>1</v>
      </c>
      <c r="D169" s="3" t="s">
        <v>60</v>
      </c>
      <c r="E169" s="3">
        <v>0.92847318212893437</v>
      </c>
    </row>
    <row r="170" spans="1:6" ht="15" hidden="1" customHeight="1" x14ac:dyDescent="0.35">
      <c r="A170" t="s">
        <v>214</v>
      </c>
      <c r="C170">
        <f t="shared" si="5"/>
        <v>1</v>
      </c>
      <c r="D170" s="3" t="s">
        <v>75</v>
      </c>
      <c r="E170" s="3">
        <v>0.9458428900217738</v>
      </c>
    </row>
    <row r="171" spans="1:6" ht="15" hidden="1" customHeight="1" x14ac:dyDescent="0.35">
      <c r="A171" t="s">
        <v>215</v>
      </c>
      <c r="C171">
        <f t="shared" si="5"/>
        <v>1</v>
      </c>
      <c r="D171" s="3" t="s">
        <v>67</v>
      </c>
      <c r="E171" s="3">
        <v>0.9471045449311184</v>
      </c>
    </row>
    <row r="172" spans="1:6" ht="15" hidden="1" customHeight="1" x14ac:dyDescent="0.35">
      <c r="A172" t="s">
        <v>90</v>
      </c>
      <c r="C172">
        <f t="shared" si="5"/>
        <v>1</v>
      </c>
      <c r="D172" s="3" t="s">
        <v>40</v>
      </c>
      <c r="E172" s="3">
        <v>0.95018099145907065</v>
      </c>
    </row>
    <row r="173" spans="1:6" ht="15" hidden="1" customHeight="1" x14ac:dyDescent="0.35">
      <c r="A173" t="s">
        <v>188</v>
      </c>
      <c r="C173">
        <f t="shared" si="5"/>
        <v>1</v>
      </c>
      <c r="D173" s="3" t="s">
        <v>64</v>
      </c>
      <c r="E173" s="3">
        <v>0.95812528805872854</v>
      </c>
    </row>
    <row r="174" spans="1:6" ht="15" hidden="1" customHeight="1" x14ac:dyDescent="0.35">
      <c r="A174" t="s">
        <v>116</v>
      </c>
      <c r="C174">
        <f t="shared" si="5"/>
        <v>1</v>
      </c>
      <c r="D174" s="3" t="s">
        <v>59</v>
      </c>
      <c r="E174" s="3">
        <v>0.96391348100081276</v>
      </c>
    </row>
    <row r="175" spans="1:6" ht="15" customHeight="1" x14ac:dyDescent="0.35">
      <c r="A175" t="s">
        <v>148</v>
      </c>
      <c r="C175">
        <f t="shared" si="5"/>
        <v>1</v>
      </c>
      <c r="D175" s="3" t="s">
        <v>55</v>
      </c>
      <c r="E175" s="3">
        <v>0.96443724371187123</v>
      </c>
    </row>
    <row r="176" spans="1:6" ht="15" hidden="1" customHeight="1" x14ac:dyDescent="0.35">
      <c r="A176" t="s">
        <v>372</v>
      </c>
      <c r="C176">
        <f t="shared" si="5"/>
        <v>1</v>
      </c>
      <c r="D176" s="3" t="s">
        <v>25</v>
      </c>
      <c r="E176" s="3">
        <v>0.9648268682811334</v>
      </c>
    </row>
    <row r="177" spans="1:5" ht="15" customHeight="1" x14ac:dyDescent="0.35">
      <c r="A177" t="s">
        <v>394</v>
      </c>
      <c r="C177">
        <f t="shared" si="5"/>
        <v>1</v>
      </c>
      <c r="D177" s="3" t="s">
        <v>56</v>
      </c>
      <c r="E177" s="3">
        <v>0.98621325991789499</v>
      </c>
    </row>
    <row r="178" spans="1:5" ht="15" hidden="1" customHeight="1" x14ac:dyDescent="0.35">
      <c r="A178" t="s">
        <v>216</v>
      </c>
      <c r="C178">
        <f t="shared" si="5"/>
        <v>1</v>
      </c>
      <c r="D178" s="3" t="s">
        <v>72</v>
      </c>
      <c r="E178" s="3">
        <v>0.98952009483000058</v>
      </c>
    </row>
    <row r="179" spans="1:5" ht="15" hidden="1" customHeight="1" x14ac:dyDescent="0.35">
      <c r="A179" t="s">
        <v>217</v>
      </c>
      <c r="C179">
        <f t="shared" si="5"/>
        <v>1</v>
      </c>
      <c r="D179" s="3" t="s">
        <v>70</v>
      </c>
      <c r="E179" s="3">
        <v>0.99043531553089037</v>
      </c>
    </row>
    <row r="180" spans="1:5" ht="15" hidden="1" customHeight="1" x14ac:dyDescent="0.35">
      <c r="A180" t="s">
        <v>135</v>
      </c>
      <c r="C180">
        <f>IF(B180=1,0,1)</f>
        <v>1</v>
      </c>
      <c r="D180" t="s">
        <v>51</v>
      </c>
    </row>
    <row r="181" spans="1:5" s="4" customFormat="1" ht="15" hidden="1" customHeight="1" x14ac:dyDescent="0.35">
      <c r="A181" s="35" t="s">
        <v>153</v>
      </c>
      <c r="C181" s="4">
        <f t="shared" ref="C181:C212" si="6">IF(B181=1,0,1)</f>
        <v>1</v>
      </c>
      <c r="D181" s="4" t="s">
        <v>149</v>
      </c>
      <c r="E181"/>
    </row>
    <row r="182" spans="1:5" hidden="1" x14ac:dyDescent="0.35">
      <c r="A182" t="s">
        <v>255</v>
      </c>
      <c r="C182">
        <f>IF(B182=1,0,1)</f>
        <v>1</v>
      </c>
      <c r="D182" t="s">
        <v>240</v>
      </c>
    </row>
    <row r="183" spans="1:5" hidden="1" x14ac:dyDescent="0.35">
      <c r="A183" t="s">
        <v>260</v>
      </c>
      <c r="C183">
        <f>IF(B183=1,0,1)</f>
        <v>1</v>
      </c>
      <c r="D183" t="s">
        <v>236</v>
      </c>
    </row>
    <row r="184" spans="1:5" hidden="1" x14ac:dyDescent="0.35">
      <c r="A184" t="s">
        <v>261</v>
      </c>
      <c r="C184">
        <f>IF(B184=1,0,1)</f>
        <v>1</v>
      </c>
      <c r="D184" t="s">
        <v>241</v>
      </c>
    </row>
    <row r="185" spans="1:5" s="4" customFormat="1" ht="15" hidden="1" customHeight="1" x14ac:dyDescent="0.35">
      <c r="A185" s="36" t="s">
        <v>348</v>
      </c>
      <c r="C185" s="4">
        <f>IF(B185=1,0,1)</f>
        <v>1</v>
      </c>
      <c r="D185" s="19" t="s">
        <v>151</v>
      </c>
      <c r="E185"/>
    </row>
    <row r="186" spans="1:5" s="4" customFormat="1" ht="15" hidden="1" customHeight="1" x14ac:dyDescent="0.35">
      <c r="A186" s="36" t="s">
        <v>154</v>
      </c>
      <c r="C186" s="4">
        <f t="shared" si="6"/>
        <v>1</v>
      </c>
      <c r="D186" s="4" t="s">
        <v>149</v>
      </c>
      <c r="E186"/>
    </row>
    <row r="187" spans="1:5" hidden="1" x14ac:dyDescent="0.35">
      <c r="A187" t="s">
        <v>270</v>
      </c>
      <c r="C187">
        <f>IF(B187=1,0,1)</f>
        <v>1</v>
      </c>
      <c r="D187" t="s">
        <v>236</v>
      </c>
    </row>
    <row r="188" spans="1:5" hidden="1" x14ac:dyDescent="0.35">
      <c r="A188" t="s">
        <v>262</v>
      </c>
      <c r="C188">
        <f>IF(B188=1,0,1)</f>
        <v>1</v>
      </c>
      <c r="D188" t="s">
        <v>241</v>
      </c>
    </row>
    <row r="189" spans="1:5" hidden="1" x14ac:dyDescent="0.35">
      <c r="A189" t="s">
        <v>256</v>
      </c>
      <c r="C189">
        <f>IF(B189=1,0,1)</f>
        <v>1</v>
      </c>
      <c r="D189" t="s">
        <v>242</v>
      </c>
    </row>
    <row r="190" spans="1:5" s="4" customFormat="1" ht="15" hidden="1" customHeight="1" x14ac:dyDescent="0.35">
      <c r="A190" s="35" t="s">
        <v>155</v>
      </c>
      <c r="C190" s="4">
        <f t="shared" si="6"/>
        <v>1</v>
      </c>
      <c r="D190" s="4" t="s">
        <v>150</v>
      </c>
      <c r="E190"/>
    </row>
    <row r="191" spans="1:5" s="4" customFormat="1" ht="15" hidden="1" customHeight="1" x14ac:dyDescent="0.35">
      <c r="A191" s="35" t="s">
        <v>156</v>
      </c>
      <c r="C191" s="4">
        <f t="shared" si="6"/>
        <v>1</v>
      </c>
      <c r="D191" s="4" t="s">
        <v>149</v>
      </c>
      <c r="E191"/>
    </row>
    <row r="192" spans="1:5" hidden="1" x14ac:dyDescent="0.35">
      <c r="A192" t="s">
        <v>263</v>
      </c>
      <c r="C192">
        <f>IF(B192=1,0,1)</f>
        <v>1</v>
      </c>
      <c r="D192" t="s">
        <v>236</v>
      </c>
    </row>
    <row r="193" spans="1:5" s="4" customFormat="1" ht="15" hidden="1" customHeight="1" x14ac:dyDescent="0.35">
      <c r="A193" s="35" t="s">
        <v>157</v>
      </c>
      <c r="C193" s="4">
        <f t="shared" si="6"/>
        <v>1</v>
      </c>
      <c r="D193" s="4" t="s">
        <v>150</v>
      </c>
      <c r="E193"/>
    </row>
    <row r="194" spans="1:5" hidden="1" x14ac:dyDescent="0.35">
      <c r="A194" t="s">
        <v>264</v>
      </c>
      <c r="C194">
        <f>IF(B194=1,0,1)</f>
        <v>1</v>
      </c>
      <c r="D194" t="s">
        <v>239</v>
      </c>
    </row>
    <row r="195" spans="1:5" hidden="1" x14ac:dyDescent="0.35">
      <c r="A195" t="s">
        <v>243</v>
      </c>
      <c r="C195">
        <f>IF(B195=1,0,1)</f>
        <v>1</v>
      </c>
      <c r="D195" t="s">
        <v>254</v>
      </c>
    </row>
    <row r="196" spans="1:5" hidden="1" x14ac:dyDescent="0.35">
      <c r="A196" t="s">
        <v>257</v>
      </c>
      <c r="C196">
        <f>IF(B196=1,0,1)</f>
        <v>1</v>
      </c>
      <c r="D196" t="s">
        <v>235</v>
      </c>
    </row>
    <row r="197" spans="1:5" hidden="1" x14ac:dyDescent="0.35">
      <c r="A197" t="s">
        <v>265</v>
      </c>
      <c r="C197">
        <f>IF(B197=1,0,1)</f>
        <v>1</v>
      </c>
      <c r="D197" t="s">
        <v>239</v>
      </c>
    </row>
    <row r="198" spans="1:5" s="4" customFormat="1" ht="15" hidden="1" customHeight="1" x14ac:dyDescent="0.35">
      <c r="A198" s="36" t="s">
        <v>158</v>
      </c>
      <c r="C198" s="4">
        <f t="shared" si="6"/>
        <v>1</v>
      </c>
      <c r="D198" s="4" t="s">
        <v>149</v>
      </c>
      <c r="E198"/>
    </row>
    <row r="199" spans="1:5" hidden="1" x14ac:dyDescent="0.35">
      <c r="A199" t="s">
        <v>244</v>
      </c>
      <c r="C199">
        <f t="shared" ref="C199:C204" si="7">IF(B199=1,0,1)</f>
        <v>1</v>
      </c>
      <c r="D199" t="s">
        <v>238</v>
      </c>
    </row>
    <row r="200" spans="1:5" hidden="1" x14ac:dyDescent="0.35">
      <c r="A200" t="s">
        <v>245</v>
      </c>
      <c r="C200">
        <f t="shared" si="7"/>
        <v>1</v>
      </c>
      <c r="D200" t="s">
        <v>237</v>
      </c>
    </row>
    <row r="201" spans="1:5" hidden="1" x14ac:dyDescent="0.35">
      <c r="A201" t="s">
        <v>266</v>
      </c>
      <c r="C201">
        <f t="shared" si="7"/>
        <v>1</v>
      </c>
      <c r="D201" t="s">
        <v>239</v>
      </c>
    </row>
    <row r="202" spans="1:5" hidden="1" x14ac:dyDescent="0.35">
      <c r="A202" t="s">
        <v>246</v>
      </c>
      <c r="C202">
        <f t="shared" si="7"/>
        <v>1</v>
      </c>
      <c r="D202" t="s">
        <v>234</v>
      </c>
    </row>
    <row r="203" spans="1:5" hidden="1" x14ac:dyDescent="0.35">
      <c r="A203" t="s">
        <v>247</v>
      </c>
      <c r="C203">
        <f t="shared" si="7"/>
        <v>1</v>
      </c>
      <c r="D203" t="s">
        <v>238</v>
      </c>
    </row>
    <row r="204" spans="1:5" hidden="1" x14ac:dyDescent="0.35">
      <c r="A204" t="s">
        <v>248</v>
      </c>
      <c r="C204">
        <f t="shared" si="7"/>
        <v>1</v>
      </c>
      <c r="D204" t="s">
        <v>237</v>
      </c>
    </row>
    <row r="205" spans="1:5" s="4" customFormat="1" ht="15" hidden="1" customHeight="1" x14ac:dyDescent="0.35">
      <c r="A205" s="35" t="s">
        <v>159</v>
      </c>
      <c r="C205" s="4">
        <f t="shared" si="6"/>
        <v>1</v>
      </c>
      <c r="D205" s="4" t="s">
        <v>152</v>
      </c>
      <c r="E205"/>
    </row>
    <row r="206" spans="1:5" s="4" customFormat="1" ht="15" hidden="1" customHeight="1" x14ac:dyDescent="0.35">
      <c r="A206" s="36" t="s">
        <v>160</v>
      </c>
      <c r="C206" s="4">
        <f t="shared" si="6"/>
        <v>1</v>
      </c>
      <c r="D206" s="4" t="s">
        <v>151</v>
      </c>
      <c r="E206"/>
    </row>
    <row r="207" spans="1:5" hidden="1" x14ac:dyDescent="0.35">
      <c r="A207" t="s">
        <v>249</v>
      </c>
      <c r="C207">
        <f t="shared" ref="C207:C211" si="8">IF(B207=1,0,1)</f>
        <v>1</v>
      </c>
      <c r="D207" t="s">
        <v>238</v>
      </c>
    </row>
    <row r="208" spans="1:5" hidden="1" x14ac:dyDescent="0.35">
      <c r="A208" t="s">
        <v>258</v>
      </c>
      <c r="C208">
        <f t="shared" si="8"/>
        <v>1</v>
      </c>
      <c r="D208" t="s">
        <v>240</v>
      </c>
    </row>
    <row r="209" spans="1:5" hidden="1" x14ac:dyDescent="0.35">
      <c r="A209" t="s">
        <v>267</v>
      </c>
      <c r="C209">
        <f t="shared" si="8"/>
        <v>1</v>
      </c>
      <c r="D209" t="s">
        <v>241</v>
      </c>
    </row>
    <row r="210" spans="1:5" hidden="1" x14ac:dyDescent="0.35">
      <c r="A210" t="s">
        <v>250</v>
      </c>
      <c r="C210">
        <f t="shared" si="8"/>
        <v>1</v>
      </c>
      <c r="D210" t="s">
        <v>237</v>
      </c>
    </row>
    <row r="211" spans="1:5" hidden="1" x14ac:dyDescent="0.35">
      <c r="A211" t="s">
        <v>259</v>
      </c>
      <c r="C211">
        <f t="shared" si="8"/>
        <v>1</v>
      </c>
      <c r="D211" t="s">
        <v>242</v>
      </c>
    </row>
    <row r="212" spans="1:5" s="4" customFormat="1" ht="15" hidden="1" customHeight="1" x14ac:dyDescent="0.35">
      <c r="A212" s="35" t="s">
        <v>161</v>
      </c>
      <c r="C212" s="4">
        <f t="shared" si="6"/>
        <v>1</v>
      </c>
      <c r="D212" s="4" t="s">
        <v>151</v>
      </c>
      <c r="E212"/>
    </row>
    <row r="213" spans="1:5" hidden="1" x14ac:dyDescent="0.35">
      <c r="A213" t="s">
        <v>251</v>
      </c>
      <c r="C213">
        <f t="shared" ref="C213:C218" si="9">IF(B213=1,0,1)</f>
        <v>1</v>
      </c>
      <c r="D213" t="s">
        <v>234</v>
      </c>
    </row>
    <row r="214" spans="1:5" hidden="1" x14ac:dyDescent="0.35">
      <c r="A214" t="s">
        <v>366</v>
      </c>
      <c r="C214">
        <f t="shared" si="9"/>
        <v>1</v>
      </c>
      <c r="D214" t="s">
        <v>235</v>
      </c>
    </row>
    <row r="215" spans="1:5" hidden="1" x14ac:dyDescent="0.35">
      <c r="A215" t="s">
        <v>268</v>
      </c>
      <c r="C215">
        <f t="shared" si="9"/>
        <v>1</v>
      </c>
      <c r="D215" t="s">
        <v>236</v>
      </c>
    </row>
    <row r="216" spans="1:5" hidden="1" x14ac:dyDescent="0.35">
      <c r="A216" t="s">
        <v>252</v>
      </c>
      <c r="C216">
        <f t="shared" si="9"/>
        <v>1</v>
      </c>
      <c r="D216" t="s">
        <v>238</v>
      </c>
    </row>
    <row r="217" spans="1:5" hidden="1" x14ac:dyDescent="0.35">
      <c r="A217" t="s">
        <v>269</v>
      </c>
      <c r="C217">
        <f t="shared" si="9"/>
        <v>1</v>
      </c>
      <c r="D217" t="s">
        <v>239</v>
      </c>
    </row>
    <row r="218" spans="1:5" hidden="1" x14ac:dyDescent="0.35">
      <c r="A218" t="s">
        <v>253</v>
      </c>
      <c r="C218">
        <f t="shared" si="9"/>
        <v>1</v>
      </c>
      <c r="D218" t="s">
        <v>237</v>
      </c>
    </row>
  </sheetData>
  <sortState ref="A3:E180">
    <sortCondition descending="1" ref="E3:E180"/>
  </sortState>
  <pageMargins left="0.7" right="0.7" top="0.75" bottom="0.75" header="0.3" footer="0.3"/>
  <pageSetup paperSize="9" orientation="portrait" horizontalDpi="1200" verticalDpi="1200" r:id="rId1"/>
  <tableParts count="1">
    <tablePart r:id="rId2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zoomScale="85" zoomScaleNormal="85" workbookViewId="0">
      <selection activeCell="S27" sqref="S27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>
      <selection activeCell="Q4" sqref="Q4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"/>
  <sheetViews>
    <sheetView workbookViewId="0">
      <selection activeCell="N19" sqref="N19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1"/>
  <sheetViews>
    <sheetView workbookViewId="0"/>
  </sheetViews>
  <sheetFormatPr defaultRowHeight="14.5" x14ac:dyDescent="0.35"/>
  <cols>
    <col min="1" max="1" width="10.7265625" customWidth="1"/>
    <col min="2" max="2" width="45.7265625" customWidth="1"/>
    <col min="3" max="3" width="40.08984375" customWidth="1"/>
  </cols>
  <sheetData>
    <row r="1" spans="1:3" ht="28.5" customHeight="1" x14ac:dyDescent="0.35">
      <c r="A1" s="20" t="s">
        <v>356</v>
      </c>
    </row>
    <row r="3" spans="1:3" x14ac:dyDescent="0.35">
      <c r="B3" t="s">
        <v>278</v>
      </c>
      <c r="C3" t="s">
        <v>279</v>
      </c>
    </row>
    <row r="4" spans="1:3" s="12" customFormat="1" ht="47.25" customHeight="1" x14ac:dyDescent="0.35">
      <c r="A4" s="9" t="s">
        <v>280</v>
      </c>
      <c r="B4" s="10" t="s">
        <v>282</v>
      </c>
      <c r="C4" s="11" t="s">
        <v>283</v>
      </c>
    </row>
    <row r="5" spans="1:3" s="12" customFormat="1" x14ac:dyDescent="0.35">
      <c r="A5" s="12" t="s">
        <v>281</v>
      </c>
      <c r="B5" s="13"/>
      <c r="C5" s="14"/>
    </row>
    <row r="6" spans="1:3" s="18" customFormat="1" ht="31.5" customHeight="1" x14ac:dyDescent="0.35">
      <c r="A6" s="15" t="s">
        <v>284</v>
      </c>
      <c r="B6" s="16" t="s">
        <v>288</v>
      </c>
      <c r="C6" s="17" t="s">
        <v>289</v>
      </c>
    </row>
    <row r="7" spans="1:3" s="18" customFormat="1" x14ac:dyDescent="0.35">
      <c r="A7" s="18" t="s">
        <v>281</v>
      </c>
      <c r="B7" s="13"/>
      <c r="C7" s="14"/>
    </row>
    <row r="8" spans="1:3" s="12" customFormat="1" ht="61.5" customHeight="1" x14ac:dyDescent="0.35">
      <c r="A8" s="9" t="s">
        <v>285</v>
      </c>
      <c r="B8" s="10" t="s">
        <v>290</v>
      </c>
      <c r="C8" s="11" t="s">
        <v>291</v>
      </c>
    </row>
    <row r="9" spans="1:3" s="12" customFormat="1" x14ac:dyDescent="0.35">
      <c r="A9" s="12" t="s">
        <v>281</v>
      </c>
      <c r="B9" s="13"/>
      <c r="C9" s="14"/>
    </row>
    <row r="10" spans="1:3" s="18" customFormat="1" ht="63" customHeight="1" x14ac:dyDescent="0.35">
      <c r="A10" s="15" t="s">
        <v>286</v>
      </c>
      <c r="B10" s="16" t="s">
        <v>292</v>
      </c>
      <c r="C10" s="17" t="s">
        <v>293</v>
      </c>
    </row>
    <row r="11" spans="1:3" s="18" customFormat="1" x14ac:dyDescent="0.35">
      <c r="A11" s="18" t="s">
        <v>281</v>
      </c>
      <c r="B11" s="13"/>
      <c r="C11" s="14"/>
    </row>
    <row r="12" spans="1:3" s="12" customFormat="1" ht="62.25" customHeight="1" x14ac:dyDescent="0.35">
      <c r="A12" s="9" t="s">
        <v>287</v>
      </c>
      <c r="B12" s="10" t="s">
        <v>294</v>
      </c>
      <c r="C12" s="11" t="s">
        <v>295</v>
      </c>
    </row>
    <row r="13" spans="1:3" s="12" customFormat="1" x14ac:dyDescent="0.35">
      <c r="A13" s="12" t="s">
        <v>281</v>
      </c>
      <c r="B13" s="13"/>
      <c r="C13" s="14"/>
    </row>
    <row r="14" spans="1:3" s="18" customFormat="1" ht="30.75" customHeight="1" x14ac:dyDescent="0.35">
      <c r="A14" s="15" t="s">
        <v>298</v>
      </c>
      <c r="B14" s="16" t="s">
        <v>301</v>
      </c>
      <c r="C14" s="17" t="s">
        <v>302</v>
      </c>
    </row>
    <row r="15" spans="1:3" s="18" customFormat="1" x14ac:dyDescent="0.35">
      <c r="A15" s="18" t="s">
        <v>281</v>
      </c>
      <c r="B15" s="13"/>
      <c r="C15" s="14"/>
    </row>
    <row r="16" spans="1:3" s="12" customFormat="1" ht="93.75" customHeight="1" x14ac:dyDescent="0.35">
      <c r="A16" s="9" t="s">
        <v>299</v>
      </c>
      <c r="B16" s="10" t="s">
        <v>303</v>
      </c>
      <c r="C16" s="11" t="s">
        <v>304</v>
      </c>
    </row>
    <row r="17" spans="1:3" s="12" customFormat="1" x14ac:dyDescent="0.35">
      <c r="A17" s="12" t="s">
        <v>281</v>
      </c>
      <c r="B17" s="13"/>
      <c r="C17" s="14"/>
    </row>
    <row r="18" spans="1:3" s="18" customFormat="1" ht="62.25" customHeight="1" x14ac:dyDescent="0.35">
      <c r="A18" s="15" t="s">
        <v>300</v>
      </c>
      <c r="B18" s="16" t="s">
        <v>305</v>
      </c>
      <c r="C18" s="17" t="s">
        <v>306</v>
      </c>
    </row>
    <row r="19" spans="1:3" s="18" customFormat="1" x14ac:dyDescent="0.35">
      <c r="A19" s="18" t="s">
        <v>281</v>
      </c>
      <c r="B19" s="13"/>
      <c r="C19" s="14"/>
    </row>
    <row r="20" spans="1:3" s="12" customFormat="1" ht="48" customHeight="1" x14ac:dyDescent="0.35">
      <c r="A20" s="9" t="s">
        <v>307</v>
      </c>
      <c r="B20" s="10" t="s">
        <v>308</v>
      </c>
      <c r="C20" s="11" t="s">
        <v>309</v>
      </c>
    </row>
    <row r="21" spans="1:3" s="12" customFormat="1" x14ac:dyDescent="0.35">
      <c r="A21" s="12" t="s">
        <v>281</v>
      </c>
      <c r="B21" s="13"/>
      <c r="C21" s="14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0:Z59"/>
  <sheetViews>
    <sheetView tabSelected="1" zoomScale="80" zoomScaleNormal="80" workbookViewId="0">
      <selection activeCell="A50" sqref="A50"/>
    </sheetView>
  </sheetViews>
  <sheetFormatPr defaultRowHeight="14.5" x14ac:dyDescent="0.35"/>
  <cols>
    <col min="1" max="1" width="16.26953125" customWidth="1"/>
    <col min="2" max="2" width="12.36328125" customWidth="1"/>
    <col min="3" max="3" width="13.453125" customWidth="1"/>
  </cols>
  <sheetData>
    <row r="50" spans="1:26" x14ac:dyDescent="0.35">
      <c r="A50" t="s">
        <v>310</v>
      </c>
    </row>
    <row r="51" spans="1:26" x14ac:dyDescent="0.35">
      <c r="A51" s="5" t="s">
        <v>311</v>
      </c>
      <c r="B51" s="5" t="str">
        <f>'СЖ и Инферно'!F8</f>
        <v>Нет</v>
      </c>
      <c r="C51" s="5" t="str">
        <f>'СЖ и Инферно'!G8</f>
        <v>Нет</v>
      </c>
    </row>
    <row r="52" spans="1:26" x14ac:dyDescent="0.35">
      <c r="A52" s="5" t="s">
        <v>312</v>
      </c>
      <c r="B52" s="5" t="str">
        <f>'СЖ и Инферно'!F9</f>
        <v>Нет</v>
      </c>
      <c r="C52" s="5" t="str">
        <f>'СЖ и Инферно'!G9</f>
        <v>Нет</v>
      </c>
    </row>
    <row r="53" spans="1:26" x14ac:dyDescent="0.35">
      <c r="A53" s="5" t="s">
        <v>313</v>
      </c>
      <c r="B53" s="5" t="str">
        <f>'СЖ и Инферно'!F10</f>
        <v>Нет</v>
      </c>
      <c r="C53" s="5" t="str">
        <f>'СЖ и Инферно'!G10</f>
        <v>Нет</v>
      </c>
    </row>
    <row r="54" spans="1:26" x14ac:dyDescent="0.35">
      <c r="A54" s="5" t="s">
        <v>314</v>
      </c>
      <c r="B54" s="5" t="str">
        <f>IF(AND(B51="Нет",B52="Нет",B53="Нет"),"Юродство","Нет")</f>
        <v>Юродство</v>
      </c>
      <c r="C54" s="5" t="str">
        <f>IF(AND(C51="Нет",C52="Нет",C53="Нет"),"Юродство","Нет")</f>
        <v>Юродство</v>
      </c>
    </row>
    <row r="57" spans="1:26" x14ac:dyDescent="0.35">
      <c r="A57" t="s">
        <v>315</v>
      </c>
      <c r="B57" s="21" t="s">
        <v>316</v>
      </c>
      <c r="C57" s="21" t="s">
        <v>317</v>
      </c>
      <c r="D57" s="21" t="s">
        <v>318</v>
      </c>
      <c r="E57" s="21" t="s">
        <v>319</v>
      </c>
      <c r="F57" s="18" t="s">
        <v>320</v>
      </c>
      <c r="G57" s="18" t="s">
        <v>321</v>
      </c>
      <c r="H57" s="18" t="s">
        <v>322</v>
      </c>
      <c r="I57" s="18" t="s">
        <v>323</v>
      </c>
      <c r="J57" s="28" t="s">
        <v>324</v>
      </c>
      <c r="K57" s="28" t="s">
        <v>326</v>
      </c>
      <c r="L57" s="28" t="s">
        <v>325</v>
      </c>
      <c r="M57" s="12" t="s">
        <v>327</v>
      </c>
      <c r="N57" s="12" t="s">
        <v>328</v>
      </c>
      <c r="O57" s="12" t="s">
        <v>329</v>
      </c>
      <c r="P57" s="30" t="s">
        <v>330</v>
      </c>
      <c r="Q57" s="30" t="s">
        <v>331</v>
      </c>
      <c r="R57" s="30" t="s">
        <v>332</v>
      </c>
      <c r="S57" s="24" t="s">
        <v>333</v>
      </c>
      <c r="T57" s="24" t="s">
        <v>334</v>
      </c>
      <c r="U57" s="24" t="s">
        <v>335</v>
      </c>
      <c r="V57" s="33" t="s">
        <v>336</v>
      </c>
      <c r="W57" s="13" t="s">
        <v>337</v>
      </c>
      <c r="X57" s="13" t="s">
        <v>338</v>
      </c>
      <c r="Y57" s="13" t="s">
        <v>339</v>
      </c>
      <c r="Z57" s="14" t="s">
        <v>340</v>
      </c>
    </row>
    <row r="58" spans="1:26" x14ac:dyDescent="0.35">
      <c r="B58" s="22">
        <f>Эмоции!B6</f>
        <v>0</v>
      </c>
      <c r="C58" s="22">
        <f>Эмоции!C6</f>
        <v>0</v>
      </c>
      <c r="D58" s="22">
        <f>Эмоции!D6</f>
        <v>0</v>
      </c>
      <c r="E58" s="22">
        <f>Эмоции!E6</f>
        <v>0</v>
      </c>
      <c r="F58" s="27">
        <f>Коммуникация!B6</f>
        <v>0</v>
      </c>
      <c r="G58" s="27">
        <f>Коммуникация!C6</f>
        <v>0</v>
      </c>
      <c r="H58" s="27">
        <f>Коммуникация!D6</f>
        <v>0</v>
      </c>
      <c r="I58" s="27">
        <f>Коммуникация!E6</f>
        <v>0</v>
      </c>
      <c r="J58" s="29">
        <f>Поведение!B6</f>
        <v>0</v>
      </c>
      <c r="K58" s="29">
        <f>Поведение!C6</f>
        <v>0</v>
      </c>
      <c r="L58" s="29">
        <f>Поведение!D6</f>
        <v>0</v>
      </c>
      <c r="M58" s="26">
        <f>Поведение!B12</f>
        <v>0</v>
      </c>
      <c r="N58" s="26">
        <f>Поведение!C12</f>
        <v>0</v>
      </c>
      <c r="O58" s="26">
        <f>Поведение!D12</f>
        <v>0</v>
      </c>
      <c r="P58" s="31">
        <f>Поведение!B18</f>
        <v>0</v>
      </c>
      <c r="Q58" s="31">
        <f>Поведение!C18</f>
        <v>0</v>
      </c>
      <c r="R58" s="31">
        <f>Поведение!D18</f>
        <v>0</v>
      </c>
      <c r="S58" s="25">
        <f>Поведение!B24</f>
        <v>0</v>
      </c>
      <c r="T58" s="25">
        <f>Поведение!C24</f>
        <v>0</v>
      </c>
      <c r="U58" s="25">
        <f>Поведение!D24</f>
        <v>0</v>
      </c>
      <c r="V58" s="34">
        <f>'СЖ и Инферно'!B4</f>
        <v>40</v>
      </c>
      <c r="W58" s="23">
        <f>'СЖ и Инферно'!E4</f>
        <v>0</v>
      </c>
      <c r="X58" s="23">
        <f>'СЖ и Инферно'!F4</f>
        <v>0</v>
      </c>
      <c r="Y58" s="23">
        <f>'СЖ и Инферно'!G4</f>
        <v>0</v>
      </c>
      <c r="Z58" s="32"/>
    </row>
    <row r="59" spans="1:26" x14ac:dyDescent="0.35">
      <c r="B59" s="21">
        <f>Эмоции!B5</f>
        <v>0</v>
      </c>
      <c r="C59" s="21">
        <f>Коммуникация!C5</f>
        <v>0</v>
      </c>
      <c r="D59" s="21">
        <f>Эмоции!D5</f>
        <v>0</v>
      </c>
      <c r="E59" s="21">
        <f>Эмоции!E5</f>
        <v>0</v>
      </c>
      <c r="F59" s="18">
        <f>Коммуникация!B5</f>
        <v>0</v>
      </c>
      <c r="G59" s="18">
        <f>Коммуникация!C5</f>
        <v>0</v>
      </c>
      <c r="H59" s="18">
        <f>Коммуникация!D5</f>
        <v>0</v>
      </c>
      <c r="I59" s="18">
        <f>Коммуникация!E5</f>
        <v>0</v>
      </c>
      <c r="J59" s="28">
        <f>Поведение!B5</f>
        <v>0</v>
      </c>
      <c r="K59" s="28">
        <f>Поведение!C5</f>
        <v>0</v>
      </c>
      <c r="L59" s="28">
        <f>Поведение!D5</f>
        <v>0</v>
      </c>
      <c r="M59" s="12">
        <f>Поведение!B11</f>
        <v>0</v>
      </c>
      <c r="N59" s="12">
        <f>Поведение!C11</f>
        <v>0</v>
      </c>
      <c r="O59" s="12">
        <f>Поведение!D11</f>
        <v>0</v>
      </c>
      <c r="P59" s="30">
        <f>Поведение!B17</f>
        <v>0</v>
      </c>
      <c r="Q59" s="30">
        <f>Поведение!C17</f>
        <v>0</v>
      </c>
      <c r="R59" s="30">
        <f>Поведение!D17</f>
        <v>0</v>
      </c>
      <c r="S59" s="24">
        <f>Поведение!B23</f>
        <v>0</v>
      </c>
      <c r="T59" s="24">
        <f>Поведение!C23</f>
        <v>0</v>
      </c>
      <c r="U59" s="24">
        <f>Поведение!D23</f>
        <v>0</v>
      </c>
      <c r="V59" s="33">
        <f>'СЖ и Инферно'!B3</f>
        <v>4</v>
      </c>
      <c r="W59" s="13">
        <f>'СЖ и Инферно'!E3</f>
        <v>0</v>
      </c>
      <c r="X59" s="13">
        <f>'СЖ и Инферно'!F3</f>
        <v>0</v>
      </c>
      <c r="Y59" s="13">
        <f>'СЖ и Инферно'!G3</f>
        <v>0</v>
      </c>
      <c r="Z59" s="14">
        <f>'СЖ и Инферно'!B17</f>
        <v>0</v>
      </c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6"/>
  <sheetViews>
    <sheetView zoomScaleNormal="100" workbookViewId="0">
      <selection activeCell="B6" sqref="B6"/>
    </sheetView>
  </sheetViews>
  <sheetFormatPr defaultRowHeight="14.5" x14ac:dyDescent="0.35"/>
  <cols>
    <col min="1" max="1" width="15.90625" bestFit="1" customWidth="1"/>
    <col min="2" max="2" width="17.7265625" bestFit="1" customWidth="1"/>
    <col min="3" max="3" width="15.36328125" bestFit="1" customWidth="1"/>
    <col min="4" max="4" width="19.26953125" bestFit="1" customWidth="1"/>
    <col min="5" max="5" width="7.36328125" bestFit="1" customWidth="1"/>
    <col min="6" max="6" width="15.453125" customWidth="1"/>
    <col min="7" max="7" width="7.26953125" bestFit="1" customWidth="1"/>
    <col min="8" max="8" width="15.36328125" bestFit="1" customWidth="1"/>
    <col min="9" max="9" width="6.7265625" bestFit="1" customWidth="1"/>
    <col min="10" max="10" width="7" bestFit="1" customWidth="1"/>
  </cols>
  <sheetData>
    <row r="1" spans="1:10" x14ac:dyDescent="0.35">
      <c r="B1" t="s">
        <v>24</v>
      </c>
      <c r="C1" t="s">
        <v>3</v>
      </c>
      <c r="D1" t="s">
        <v>350</v>
      </c>
      <c r="E1" t="s">
        <v>4</v>
      </c>
      <c r="G1" t="s">
        <v>24</v>
      </c>
      <c r="H1" t="s">
        <v>3</v>
      </c>
      <c r="I1" t="s">
        <v>350</v>
      </c>
      <c r="J1" t="s">
        <v>4</v>
      </c>
    </row>
    <row r="2" spans="1:10" x14ac:dyDescent="0.35">
      <c r="A2" t="s">
        <v>5</v>
      </c>
      <c r="B2">
        <f>SUM(Лист1!B96,Лист1!B176)</f>
        <v>0</v>
      </c>
      <c r="C2">
        <f>SUM(Лист1!B127,Лист1!B130)</f>
        <v>0</v>
      </c>
      <c r="D2">
        <f>SUM(Лист1!B70,Лист1!B135)</f>
        <v>0</v>
      </c>
      <c r="E2">
        <f>SUM(Лист1!B60,Лист1!B110)</f>
        <v>0</v>
      </c>
      <c r="G2" s="2">
        <f>B2/2</f>
        <v>0</v>
      </c>
      <c r="H2" s="2">
        <f>C2/2</f>
        <v>0</v>
      </c>
      <c r="I2" s="2">
        <f>D2/2</f>
        <v>0</v>
      </c>
      <c r="J2" s="2">
        <f>E2/2</f>
        <v>0</v>
      </c>
    </row>
    <row r="3" spans="1:10" x14ac:dyDescent="0.35">
      <c r="A3" t="s">
        <v>6</v>
      </c>
      <c r="B3">
        <f>SUM(Лист1!B54,Лист1!B61,Лист1!B140)</f>
        <v>0</v>
      </c>
      <c r="C3">
        <f>SUM(Лист1!B69,Лист1!B98)</f>
        <v>0</v>
      </c>
      <c r="D3">
        <f>SUM(Лист1!B137,Лист1!B144)</f>
        <v>0</v>
      </c>
      <c r="E3">
        <f>SUM(Лист1!B112,Лист1!B141+Лист1!B153)</f>
        <v>0</v>
      </c>
      <c r="G3" s="2">
        <f>B3/2</f>
        <v>0</v>
      </c>
      <c r="H3" s="2">
        <f>C3/3</f>
        <v>0</v>
      </c>
      <c r="I3" s="2">
        <f>D3/2</f>
        <v>0</v>
      </c>
      <c r="J3" s="2">
        <f>E3/3</f>
        <v>0</v>
      </c>
    </row>
    <row r="4" spans="1:10" x14ac:dyDescent="0.35">
      <c r="A4" t="s">
        <v>7</v>
      </c>
      <c r="B4">
        <f>SUM(Лист1!B52,Лист1!B63,Лист1!B78,Лист1!B103+Лист1!B163)</f>
        <v>0</v>
      </c>
      <c r="C4">
        <f>SUM(Лист1!B106,Лист1!B7)</f>
        <v>0</v>
      </c>
      <c r="D4">
        <f>SUM(Лист1!B92,Лист1!B180 )</f>
        <v>0</v>
      </c>
      <c r="E4">
        <f>SUM(Лист1!B56,Лист1!B146,Лист1!B165)</f>
        <v>0</v>
      </c>
      <c r="G4" s="2">
        <f>B4/4</f>
        <v>0</v>
      </c>
      <c r="H4" s="2">
        <f>C4/2</f>
        <v>0</v>
      </c>
      <c r="I4" s="2">
        <f>D4/1</f>
        <v>0</v>
      </c>
      <c r="J4" s="2">
        <f>E4/3</f>
        <v>0</v>
      </c>
    </row>
    <row r="5" spans="1:10" x14ac:dyDescent="0.35">
      <c r="B5">
        <f>SUM(B2:B4)</f>
        <v>0</v>
      </c>
      <c r="C5">
        <f>SUM(C2:C4)</f>
        <v>0</v>
      </c>
      <c r="D5">
        <f>SUM(D2:D4)</f>
        <v>0</v>
      </c>
      <c r="E5">
        <f>SUM(E2:E4)</f>
        <v>0</v>
      </c>
    </row>
    <row r="6" spans="1:10" x14ac:dyDescent="0.35">
      <c r="A6" t="s">
        <v>360</v>
      </c>
      <c r="B6" s="8">
        <f>(B5*100)/10</f>
        <v>0</v>
      </c>
      <c r="C6" s="8">
        <f>(C5*100)/7</f>
        <v>0</v>
      </c>
      <c r="D6" s="8">
        <f>(D5*100)/6</f>
        <v>0</v>
      </c>
      <c r="E6" s="8">
        <f>(E5*100)/8</f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7"/>
  <sheetViews>
    <sheetView workbookViewId="0">
      <selection activeCell="I10" sqref="I10"/>
    </sheetView>
  </sheetViews>
  <sheetFormatPr defaultRowHeight="14.5" x14ac:dyDescent="0.35"/>
  <cols>
    <col min="3" max="3" width="7.81640625" customWidth="1"/>
    <col min="5" max="5" width="11.54296875" customWidth="1"/>
    <col min="6" max="6" width="14.54296875" customWidth="1"/>
    <col min="7" max="7" width="16.26953125" customWidth="1"/>
  </cols>
  <sheetData>
    <row r="1" spans="1:7" x14ac:dyDescent="0.35">
      <c r="B1" s="5" t="s">
        <v>271</v>
      </c>
      <c r="C1" s="5"/>
      <c r="D1" s="5"/>
      <c r="E1" s="5" t="s">
        <v>274</v>
      </c>
      <c r="F1" s="6"/>
      <c r="G1" s="7"/>
    </row>
    <row r="2" spans="1:7" x14ac:dyDescent="0.35">
      <c r="B2" s="5" t="s">
        <v>272</v>
      </c>
      <c r="C2" s="5" t="s">
        <v>273</v>
      </c>
      <c r="D2" s="5"/>
      <c r="E2" s="5" t="s">
        <v>275</v>
      </c>
      <c r="F2" s="5" t="s">
        <v>276</v>
      </c>
      <c r="G2" s="5" t="s">
        <v>277</v>
      </c>
    </row>
    <row r="3" spans="1:7" x14ac:dyDescent="0.35">
      <c r="B3" s="5">
        <f>SUM(Лист1!B181,Лист1!B185,Лист1!B186,Лист1!C190,Лист1!B191,Лист1!C193,Лист1!B198,Лист1!B205,Лист1!C206,Лист1!C212)</f>
        <v>4</v>
      </c>
      <c r="C3" s="5">
        <f>B3*10</f>
        <v>40</v>
      </c>
      <c r="D3" s="5"/>
      <c r="E3" s="5">
        <f>SUM(Лист1!B195,Лист1!B199,Лист1!B200,Лист1!B202,Лист1!B203,Лист1!B204,Лист1!B207,Лист1!B210,Лист1!B213,Лист1!B216,Лист1!B218)</f>
        <v>0</v>
      </c>
      <c r="F3" s="5">
        <f>SUM(Лист1!B182,Лист1!B189,Лист1!B196,Лист1!B208,Лист1!B211,Лист1!B214)</f>
        <v>0</v>
      </c>
      <c r="G3" s="5">
        <f>SUM(Лист1!B183,Лист1!B184,Лист1!B187,Лист1!B188,Лист1!B192,Лист1!B194,Лист1!B197,Лист1!B201,Лист1!B209,Лист1!B215,Лист1!B217)</f>
        <v>0</v>
      </c>
    </row>
    <row r="4" spans="1:7" x14ac:dyDescent="0.35">
      <c r="A4" t="s">
        <v>273</v>
      </c>
      <c r="B4">
        <f>B3*10</f>
        <v>40</v>
      </c>
      <c r="E4" s="8">
        <f>E3*100/11</f>
        <v>0</v>
      </c>
      <c r="F4" s="8">
        <f>F3*100/6</f>
        <v>0</v>
      </c>
      <c r="G4" s="8">
        <f>G3*100/11</f>
        <v>0</v>
      </c>
    </row>
    <row r="7" spans="1:7" x14ac:dyDescent="0.35">
      <c r="B7" t="s">
        <v>296</v>
      </c>
      <c r="E7" t="s">
        <v>310</v>
      </c>
    </row>
    <row r="8" spans="1:7" x14ac:dyDescent="0.35">
      <c r="A8" t="s">
        <v>280</v>
      </c>
      <c r="B8">
        <f>(Цитаты!B5*-2)+(Цитаты!C5*2)</f>
        <v>0</v>
      </c>
      <c r="E8" t="s">
        <v>311</v>
      </c>
      <c r="F8" t="str">
        <f>IF(AND((Эмоции!$B$6+Эмоции!$C$6)&gt;(Эмоции!$D$6+Эмоции!$E$6),(Коммуникация!B6+Коммуникация!C6)&gt;(Коммуникация!D6+Коммуникация!E6)),"Одержимость","Нет")</f>
        <v>Нет</v>
      </c>
      <c r="G8" t="str">
        <f>IF(AND(B4&lt;50,Эмоции!B6&gt;Эмоции!C6,Эмоции!B6&gt;Эмоции!D6,Эмоции!B6&gt;Эмоции!E6,Коммуникация!B6&gt;Коммуникация!C6,Коммуникация!B6&gt;Коммуникация!D6,Коммуникация!B6&gt;Коммуникация!E6),"Одержимость","Нет")</f>
        <v>Нет</v>
      </c>
    </row>
    <row r="9" spans="1:7" x14ac:dyDescent="0.35">
      <c r="A9" t="s">
        <v>284</v>
      </c>
      <c r="B9">
        <f>(Цитаты!B7*1)+(Цитаты!C7*0)</f>
        <v>0</v>
      </c>
      <c r="E9" t="s">
        <v>312</v>
      </c>
      <c r="F9" t="str">
        <f>IF(AND(B4&gt;40,OR(Эмоции!B6&lt;Эмоции!C6,Эмоции!B6&lt;Эмоции!D6,Эмоции!B6&lt;Эмоции!E6),OR(Коммуникация!B6&lt;Коммуникация!C6,Коммуникация!B6&lt;Коммуникация!D6,Коммуникация!B6&lt;Коммуникация!E6)),"Самообман","Нет")</f>
        <v>Нет</v>
      </c>
      <c r="G9" t="str">
        <f>IF(AND(B4&gt;40,G8="Нет",Коммуникация!C6&gt;49),"Самообман","Нет")</f>
        <v>Нет</v>
      </c>
    </row>
    <row r="10" spans="1:7" x14ac:dyDescent="0.35">
      <c r="A10" t="s">
        <v>285</v>
      </c>
      <c r="B10">
        <f>(Цитаты!B9*-3)+(Цитаты!C9*1)</f>
        <v>0</v>
      </c>
      <c r="E10" t="s">
        <v>313</v>
      </c>
      <c r="F10" t="str">
        <f>IF(AND(F8="Нет",(Эмоции!D6+Эмоции!C6)&gt;(Эмоции!B6+Эмоции!E6),(Коммуникация!D6+Коммуникация!C6)&gt;(Коммуникация!B6+Коммуникация!E6),Поведение!B26&lt;Поведение!C26,Поведение!C26&gt;Поведение!D26),"Ресурсность","Нет")</f>
        <v>Нет</v>
      </c>
      <c r="G10" t="str">
        <f>IF(AND(Поведение!G8="Нет",(Эмоции!D6+Эмоции!C6)&gt;(Эмоции!B6+Эмоции!E6),(Коммуникация!D6+Коммуникация!C6)&gt;(Коммуникация!B6+Коммуникация!E6),Поведение!B6&lt;Поведение!C6,Поведение!C6&gt;Поведение!D6,Поведение!B12&lt;Поведение!C12,Поведение!C12&gt;Поведение!D12,Поведение!B18&lt;Поведение!C18,Поведение!C18&gt;Поведение!D18,Поведение!B24&lt;Поведение!C24,Поведение!C24&gt;Поведение!D24),"Ресурсность","Нет")</f>
        <v>Нет</v>
      </c>
    </row>
    <row r="11" spans="1:7" x14ac:dyDescent="0.35">
      <c r="A11" t="s">
        <v>286</v>
      </c>
      <c r="B11">
        <f>(Цитаты!B11*1)+(Цитаты!C11*-3)</f>
        <v>0</v>
      </c>
      <c r="E11" t="s">
        <v>314</v>
      </c>
      <c r="F11" t="str">
        <f>IF(AND(F8="Нет",F9="Нет",F10="Нет"),"Юродство","Нет")</f>
        <v>Юродство</v>
      </c>
      <c r="G11" t="str">
        <f>IF(AND(G8="Нет",G9="Нет",G10="Нет"),"Юродство","Нет")</f>
        <v>Юродство</v>
      </c>
    </row>
    <row r="12" spans="1:7" x14ac:dyDescent="0.35">
      <c r="A12" t="s">
        <v>287</v>
      </c>
      <c r="B12">
        <f>(Цитаты!B13*-2)+(Цитаты!C13*1)</f>
        <v>0</v>
      </c>
    </row>
    <row r="13" spans="1:7" x14ac:dyDescent="0.35">
      <c r="A13" t="s">
        <v>298</v>
      </c>
      <c r="B13">
        <f>(Цитаты!B15*-1)+(Цитаты!C15*1)</f>
        <v>0</v>
      </c>
    </row>
    <row r="14" spans="1:7" x14ac:dyDescent="0.35">
      <c r="A14" t="s">
        <v>299</v>
      </c>
      <c r="B14">
        <f>(Цитаты!B17*-1)+(Цитаты!C17*1)</f>
        <v>0</v>
      </c>
    </row>
    <row r="15" spans="1:7" x14ac:dyDescent="0.35">
      <c r="A15" t="s">
        <v>300</v>
      </c>
      <c r="B15">
        <f>(Цитаты!B19*1)+(Цитаты!C19*-1)</f>
        <v>0</v>
      </c>
    </row>
    <row r="16" spans="1:7" x14ac:dyDescent="0.35">
      <c r="A16" t="s">
        <v>307</v>
      </c>
      <c r="B16">
        <f>(Цитаты!B21*-1)+(Цитаты!C21*1)</f>
        <v>0</v>
      </c>
    </row>
    <row r="17" spans="1:2" x14ac:dyDescent="0.35">
      <c r="A17" t="s">
        <v>297</v>
      </c>
      <c r="B17">
        <f>B8+B9+B10+B11+B12+B13+B14+B15+B16</f>
        <v>0</v>
      </c>
    </row>
  </sheetData>
  <pageMargins left="0.7" right="0.7" top="0.75" bottom="0.75" header="0.3" footer="0.3"/>
  <pageSetup paperSize="9" orientation="portrait" horizontalDpi="300" verticalDpi="300" r:id="rId1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6"/>
  <sheetViews>
    <sheetView topLeftCell="B1" workbookViewId="0">
      <selection activeCell="C6" sqref="C6"/>
    </sheetView>
  </sheetViews>
  <sheetFormatPr defaultRowHeight="14.5" x14ac:dyDescent="0.35"/>
  <cols>
    <col min="1" max="1" width="15.90625" bestFit="1" customWidth="1"/>
    <col min="2" max="2" width="8.90625" bestFit="1" customWidth="1"/>
    <col min="3" max="3" width="22.90625" bestFit="1" customWidth="1"/>
    <col min="4" max="5" width="7.36328125" bestFit="1" customWidth="1"/>
    <col min="7" max="7" width="8.7265625" bestFit="1" customWidth="1"/>
    <col min="8" max="8" width="23.26953125" bestFit="1" customWidth="1"/>
    <col min="9" max="10" width="7.26953125" bestFit="1" customWidth="1"/>
  </cols>
  <sheetData>
    <row r="1" spans="1:10" x14ac:dyDescent="0.35">
      <c r="B1" t="s">
        <v>8</v>
      </c>
      <c r="C1" t="s">
        <v>347</v>
      </c>
      <c r="D1" t="s">
        <v>9</v>
      </c>
      <c r="E1" t="s">
        <v>10</v>
      </c>
      <c r="G1" t="s">
        <v>8</v>
      </c>
      <c r="H1" t="s">
        <v>347</v>
      </c>
      <c r="I1" t="s">
        <v>9</v>
      </c>
      <c r="J1" t="s">
        <v>10</v>
      </c>
    </row>
    <row r="2" spans="1:10" x14ac:dyDescent="0.35">
      <c r="A2" t="s">
        <v>5</v>
      </c>
      <c r="B2">
        <f>SUM(Лист1!B44,Лист1!B9,Лист1!B4)</f>
        <v>0</v>
      </c>
      <c r="C2">
        <f>SUM(Лист1!B143,Лист1!B12,Лист1!B6)</f>
        <v>0</v>
      </c>
      <c r="D2">
        <f>SUM(Лист1!B115,Лист1!B117)</f>
        <v>0</v>
      </c>
      <c r="E2">
        <f>SUM(Лист1!B88)</f>
        <v>0</v>
      </c>
      <c r="G2" s="2">
        <f>B2/3</f>
        <v>0</v>
      </c>
      <c r="H2" s="2">
        <f>C2/3</f>
        <v>0</v>
      </c>
      <c r="I2" s="2">
        <f>D2/3</f>
        <v>0</v>
      </c>
      <c r="J2" s="2">
        <f>E2/1</f>
        <v>0</v>
      </c>
    </row>
    <row r="3" spans="1:10" x14ac:dyDescent="0.35">
      <c r="A3" t="s">
        <v>6</v>
      </c>
      <c r="B3">
        <f>SUM(Лист1!B156,Лист1!B77,Лист1!B42)</f>
        <v>0</v>
      </c>
      <c r="C3">
        <f>SUM(Лист1!B75,Лист1!B24)</f>
        <v>0</v>
      </c>
      <c r="D3">
        <f>SUM(Лист1!B58,Лист1!B99)</f>
        <v>0</v>
      </c>
      <c r="E3">
        <f>SUM(Лист1!B150,Лист1!B154)</f>
        <v>0</v>
      </c>
      <c r="G3" s="2">
        <f>B3/3</f>
        <v>0</v>
      </c>
      <c r="H3" s="2">
        <f>C3/2</f>
        <v>0</v>
      </c>
      <c r="I3" s="2">
        <f>D3/2</f>
        <v>0</v>
      </c>
      <c r="J3" s="2">
        <f>E3/2</f>
        <v>0</v>
      </c>
    </row>
    <row r="4" spans="1:10" x14ac:dyDescent="0.35">
      <c r="A4" t="s">
        <v>7</v>
      </c>
      <c r="B4">
        <f>SUM(Лист1!B85,Лист1!B29,Лист1!B5)</f>
        <v>0</v>
      </c>
      <c r="C4">
        <f>SUM(Лист1!B3,Лист1!B65,Лист1!B121)</f>
        <v>0</v>
      </c>
      <c r="D4">
        <f>SUM(Лист1!B82,Лист1!B175)</f>
        <v>0</v>
      </c>
      <c r="E4">
        <f>SUM(Лист1!B32,Лист1!B25,Лист1!B161,Лист1!B177)</f>
        <v>0</v>
      </c>
      <c r="G4" s="2">
        <f>B4/3</f>
        <v>0</v>
      </c>
      <c r="H4" s="2">
        <f>C4/3</f>
        <v>0</v>
      </c>
      <c r="I4" s="2">
        <f>D4/2</f>
        <v>0</v>
      </c>
      <c r="J4" s="2">
        <f>E4/4</f>
        <v>0</v>
      </c>
    </row>
    <row r="5" spans="1:10" x14ac:dyDescent="0.35">
      <c r="B5">
        <f>SUM(B2:B4)</f>
        <v>0</v>
      </c>
      <c r="C5">
        <f>SUM(C2:C4)</f>
        <v>0</v>
      </c>
      <c r="D5">
        <f>SUM(D2:D4)</f>
        <v>0</v>
      </c>
      <c r="E5">
        <f>SUM(E2:E4)</f>
        <v>0</v>
      </c>
    </row>
    <row r="6" spans="1:10" x14ac:dyDescent="0.35">
      <c r="B6" s="1">
        <f>(B5*100)/9</f>
        <v>0</v>
      </c>
      <c r="C6" s="1">
        <f>(C5*100)/8</f>
        <v>0</v>
      </c>
      <c r="D6" s="1">
        <f>(D5*100)/7</f>
        <v>0</v>
      </c>
      <c r="E6" s="1">
        <f>(E5*100)/7</f>
        <v>0</v>
      </c>
    </row>
  </sheetData>
  <pageMargins left="0.7" right="0.7" top="0.75" bottom="0.75" header="0.3" footer="0.3"/>
  <pageSetup paperSize="9" orientation="portrait" horizontalDpi="1200" verticalDpi="12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H26"/>
  <sheetViews>
    <sheetView workbookViewId="0">
      <selection activeCell="G8" sqref="G8"/>
    </sheetView>
  </sheetViews>
  <sheetFormatPr defaultRowHeight="14.5" x14ac:dyDescent="0.35"/>
  <cols>
    <col min="1" max="1" width="15.90625" bestFit="1" customWidth="1"/>
    <col min="2" max="2" width="14.81640625" bestFit="1" customWidth="1"/>
    <col min="3" max="4" width="16.26953125" bestFit="1" customWidth="1"/>
    <col min="6" max="6" width="14.81640625" bestFit="1" customWidth="1"/>
    <col min="7" max="8" width="16.26953125" bestFit="1" customWidth="1"/>
  </cols>
  <sheetData>
    <row r="1" spans="1:8" x14ac:dyDescent="0.35">
      <c r="A1" t="s">
        <v>0</v>
      </c>
      <c r="B1" t="s">
        <v>12</v>
      </c>
      <c r="C1" t="s">
        <v>13</v>
      </c>
      <c r="D1" t="s">
        <v>14</v>
      </c>
      <c r="F1" t="s">
        <v>12</v>
      </c>
      <c r="G1" t="s">
        <v>13</v>
      </c>
      <c r="H1" t="s">
        <v>14</v>
      </c>
    </row>
    <row r="2" spans="1:8" x14ac:dyDescent="0.35">
      <c r="A2" t="s">
        <v>5</v>
      </c>
      <c r="B2">
        <f>SUM(Лист1!B172,Лист1!B94)</f>
        <v>0</v>
      </c>
      <c r="C2">
        <f>SUM(Лист1!B16,Лист1!B158)</f>
        <v>0</v>
      </c>
      <c r="D2">
        <f>SUM(Лист1!B17,Лист1!B47,Лист1!B67)</f>
        <v>0</v>
      </c>
      <c r="F2" s="2">
        <f>B2/2</f>
        <v>0</v>
      </c>
      <c r="G2" s="2">
        <f>C2/2</f>
        <v>0</v>
      </c>
      <c r="H2" s="2">
        <f>D2/3</f>
        <v>0</v>
      </c>
    </row>
    <row r="3" spans="1:8" x14ac:dyDescent="0.35">
      <c r="A3" t="s">
        <v>6</v>
      </c>
      <c r="B3">
        <f>SUM(Лист1!B21,Лист1!B34,Лист1!B133,Лист1!B138,Лист1!B151)</f>
        <v>0</v>
      </c>
      <c r="C3">
        <f>SUM(Лист1!B59)</f>
        <v>0</v>
      </c>
      <c r="D3">
        <f>SUM(Лист1!B62,Лист1!B108,Лист1!B142,Лист1!B149)</f>
        <v>0</v>
      </c>
      <c r="F3" s="2">
        <f>B3/5</f>
        <v>0</v>
      </c>
      <c r="G3" s="2">
        <f>C3/1</f>
        <v>0</v>
      </c>
      <c r="H3" s="2">
        <f>D3/4</f>
        <v>0</v>
      </c>
    </row>
    <row r="4" spans="1:8" x14ac:dyDescent="0.35">
      <c r="A4" t="s">
        <v>7</v>
      </c>
      <c r="B4">
        <f>SUM(Лист1!B28,Лист1!B73,Лист1!B90,Лист1!B114,Лист1!B118,Лист1!B134,Лист1!B162,Лист1!B195)</f>
        <v>0</v>
      </c>
      <c r="C4">
        <f>SUM(Лист1!B10,Лист1!B31,Лист1!B86,Лист1!B101,Лист1!B129)</f>
        <v>0</v>
      </c>
      <c r="D4">
        <f>SUM(Лист1!B43,Лист1!B55,Лист1!B124,Лист1!B132,Лист1!B174)</f>
        <v>0</v>
      </c>
      <c r="F4" s="2">
        <f>B4/7</f>
        <v>0</v>
      </c>
      <c r="G4" s="2">
        <f>C4/5</f>
        <v>0</v>
      </c>
      <c r="H4" s="2">
        <f>D4/5</f>
        <v>0</v>
      </c>
    </row>
    <row r="5" spans="1:8" x14ac:dyDescent="0.35">
      <c r="B5">
        <f>SUM(B2:B4)</f>
        <v>0</v>
      </c>
      <c r="C5">
        <f>SUM(C2:C4)</f>
        <v>0</v>
      </c>
      <c r="D5">
        <f>SUM(D2:D4)</f>
        <v>0</v>
      </c>
    </row>
    <row r="6" spans="1:8" x14ac:dyDescent="0.35">
      <c r="B6" s="1">
        <f>(B5*100)/15</f>
        <v>0</v>
      </c>
      <c r="C6" s="1">
        <f>(C5*100)/8</f>
        <v>0</v>
      </c>
      <c r="D6" s="1">
        <f>(D5*100)/12</f>
        <v>0</v>
      </c>
    </row>
    <row r="7" spans="1:8" x14ac:dyDescent="0.35">
      <c r="A7" t="s">
        <v>11</v>
      </c>
      <c r="B7" t="s">
        <v>15</v>
      </c>
      <c r="C7" t="s">
        <v>349</v>
      </c>
      <c r="D7" t="s">
        <v>16</v>
      </c>
      <c r="F7" t="s">
        <v>15</v>
      </c>
      <c r="G7" t="s">
        <v>349</v>
      </c>
      <c r="H7" t="s">
        <v>16</v>
      </c>
    </row>
    <row r="8" spans="1:8" x14ac:dyDescent="0.35">
      <c r="A8" t="s">
        <v>5</v>
      </c>
      <c r="B8">
        <f>SUM(Лист1!B51,Лист1!B113)</f>
        <v>0</v>
      </c>
      <c r="C8">
        <f>SUM(Лист1!B164,Лист1!B93)</f>
        <v>0</v>
      </c>
      <c r="D8">
        <f>SUM(Лист1!B95,Лист1!B97,Лист1!B125)</f>
        <v>0</v>
      </c>
      <c r="F8" s="2">
        <f>B8/2</f>
        <v>0</v>
      </c>
      <c r="G8" s="2">
        <f>C8/2</f>
        <v>0</v>
      </c>
      <c r="H8" s="2">
        <f>D8/3</f>
        <v>0</v>
      </c>
    </row>
    <row r="9" spans="1:8" x14ac:dyDescent="0.35">
      <c r="A9" t="s">
        <v>6</v>
      </c>
      <c r="B9">
        <f>SUM(Лист1!B37,Лист1!B50,Лист1!B87,Лист1!B145,Лист1!B169)</f>
        <v>0</v>
      </c>
      <c r="C9">
        <f>SUM(Лист1!B46,Лист1!B91,Лист1!B119,Лист1!B136)</f>
        <v>0</v>
      </c>
      <c r="D9">
        <f>SUM(Лист1!B36,Лист1!B68,Лист1!B100,Лист1!B107)</f>
        <v>0</v>
      </c>
      <c r="F9" s="2">
        <f>B9/5</f>
        <v>0</v>
      </c>
      <c r="G9" s="2">
        <f>C9/4</f>
        <v>0</v>
      </c>
      <c r="H9" s="2">
        <f>D9/4</f>
        <v>0</v>
      </c>
    </row>
    <row r="10" spans="1:8" x14ac:dyDescent="0.35">
      <c r="A10" t="s">
        <v>7</v>
      </c>
      <c r="B10">
        <f>SUM(Лист1!B19,Лист1!B66,Лист1!B116,Лист1!B120,Лист1!B126,Лист1!B166)</f>
        <v>0</v>
      </c>
      <c r="C10">
        <f>SUM(Лист1!B173,Лист1!B38)</f>
        <v>0</v>
      </c>
      <c r="D10">
        <f>SUM(Лист1!B39,Лист1!B147,Лист1!B167)</f>
        <v>0</v>
      </c>
      <c r="F10" s="2">
        <f>B10/6</f>
        <v>0</v>
      </c>
      <c r="G10" s="2">
        <f>C10/2</f>
        <v>0</v>
      </c>
      <c r="H10" s="2">
        <f>D10/3</f>
        <v>0</v>
      </c>
    </row>
    <row r="11" spans="1:8" x14ac:dyDescent="0.35">
      <c r="B11">
        <f>SUM(B8:B10)</f>
        <v>0</v>
      </c>
      <c r="C11">
        <f>SUM(C8:C10)</f>
        <v>0</v>
      </c>
      <c r="D11">
        <f>SUM(D8:D10)</f>
        <v>0</v>
      </c>
    </row>
    <row r="12" spans="1:8" x14ac:dyDescent="0.35">
      <c r="B12" s="1">
        <f>(B11*100)/13</f>
        <v>0</v>
      </c>
      <c r="C12" s="1">
        <f>(C11*100)/8</f>
        <v>0</v>
      </c>
      <c r="D12" s="1">
        <f>(D11*100)/10</f>
        <v>0</v>
      </c>
    </row>
    <row r="13" spans="1:8" x14ac:dyDescent="0.35">
      <c r="A13" t="s">
        <v>1</v>
      </c>
      <c r="B13" t="s">
        <v>17</v>
      </c>
      <c r="C13" t="s">
        <v>18</v>
      </c>
      <c r="D13" t="s">
        <v>19</v>
      </c>
      <c r="F13" t="s">
        <v>17</v>
      </c>
      <c r="G13" t="s">
        <v>18</v>
      </c>
      <c r="H13" t="s">
        <v>19</v>
      </c>
    </row>
    <row r="14" spans="1:8" x14ac:dyDescent="0.35">
      <c r="A14" t="s">
        <v>5</v>
      </c>
      <c r="B14">
        <f>SUM(Лист1!B64,Лист1!B128,Лист1!B139)</f>
        <v>0</v>
      </c>
      <c r="C14">
        <f>SUM(Лист1!B15,Лист1!B83,Лист1!B171)</f>
        <v>0</v>
      </c>
      <c r="D14">
        <f>SUM(Лист1!B27,Лист1!B76)</f>
        <v>0</v>
      </c>
      <c r="F14" s="2">
        <f>B14/3</f>
        <v>0</v>
      </c>
      <c r="G14" s="2">
        <f>C14/3</f>
        <v>0</v>
      </c>
      <c r="H14" s="2">
        <f>D14/2</f>
        <v>0</v>
      </c>
    </row>
    <row r="15" spans="1:8" x14ac:dyDescent="0.35">
      <c r="A15" t="s">
        <v>6</v>
      </c>
      <c r="B15">
        <f>SUM(Лист1!B123+Лист1!B53)</f>
        <v>0</v>
      </c>
      <c r="C15">
        <f>SUM(Лист1!B57,Лист1!B179)</f>
        <v>0</v>
      </c>
      <c r="D15">
        <f>SUM(Лист1!B70,Лист1!B74,Лист1!B178)</f>
        <v>0</v>
      </c>
      <c r="F15" s="2">
        <f>B15/2</f>
        <v>0</v>
      </c>
      <c r="G15" s="2">
        <f>C15/2</f>
        <v>0</v>
      </c>
      <c r="H15" s="2">
        <f>D15/3</f>
        <v>0</v>
      </c>
    </row>
    <row r="16" spans="1:8" x14ac:dyDescent="0.35">
      <c r="A16" t="s">
        <v>7</v>
      </c>
      <c r="B16">
        <f>SUM(Лист1!B30,Лист1!B40,Лист1!B79:B80,Лист1!B122,Лист1!B157,Лист1!B168)</f>
        <v>0</v>
      </c>
      <c r="C16">
        <f>SUM(Лист1!B155,Лист1!B2)</f>
        <v>0</v>
      </c>
      <c r="D16">
        <f>SUM(Лист1!B8,Лист1!B11,Лист1!B13:B14,Лист1!B23,Лист1!B63,Лист1!B102,Лист1!B148,Лист1!B169)</f>
        <v>0</v>
      </c>
      <c r="F16" s="2">
        <f>B16/7</f>
        <v>0</v>
      </c>
      <c r="G16" s="2">
        <f>C16/2</f>
        <v>0</v>
      </c>
      <c r="H16" s="2">
        <f>D16/9</f>
        <v>0</v>
      </c>
    </row>
    <row r="17" spans="1:8" x14ac:dyDescent="0.35">
      <c r="B17">
        <f>SUM(B14:B16)</f>
        <v>0</v>
      </c>
      <c r="C17">
        <f>SUM(C14:C16)</f>
        <v>0</v>
      </c>
      <c r="D17">
        <f>SUM(D14:D16)</f>
        <v>0</v>
      </c>
    </row>
    <row r="18" spans="1:8" x14ac:dyDescent="0.35">
      <c r="B18" s="1">
        <f>(B17*100)/12</f>
        <v>0</v>
      </c>
      <c r="C18" s="1">
        <f>(C17*100)/7</f>
        <v>0</v>
      </c>
      <c r="D18" s="1">
        <f>(D17*100)/14</f>
        <v>0</v>
      </c>
    </row>
    <row r="19" spans="1:8" x14ac:dyDescent="0.35">
      <c r="A19" t="s">
        <v>2</v>
      </c>
      <c r="B19" t="s">
        <v>20</v>
      </c>
      <c r="C19" t="s">
        <v>21</v>
      </c>
      <c r="D19" t="s">
        <v>22</v>
      </c>
      <c r="F19" t="s">
        <v>20</v>
      </c>
      <c r="G19" t="s">
        <v>21</v>
      </c>
      <c r="H19" t="s">
        <v>22</v>
      </c>
    </row>
    <row r="20" spans="1:8" x14ac:dyDescent="0.35">
      <c r="A20" t="s">
        <v>5</v>
      </c>
      <c r="B20">
        <f>SUM(Лист1!B105,Лист1!B109)</f>
        <v>0</v>
      </c>
      <c r="C20">
        <f>SUM(Лист1!B35,Лист1!B81)</f>
        <v>0</v>
      </c>
      <c r="D20">
        <f>SUM(Лист1!B22)</f>
        <v>0</v>
      </c>
      <c r="F20" s="2">
        <f>B20/2</f>
        <v>0</v>
      </c>
      <c r="G20" s="2">
        <f>C20/2</f>
        <v>0</v>
      </c>
      <c r="H20" s="2">
        <f>D20/1</f>
        <v>0</v>
      </c>
    </row>
    <row r="21" spans="1:8" x14ac:dyDescent="0.35">
      <c r="A21" t="s">
        <v>6</v>
      </c>
      <c r="B21">
        <f>SUM(Лист1!B20,Лист1!B33,Лист1!B49,Лист1!B72,Лист1!B84)</f>
        <v>0</v>
      </c>
      <c r="C21">
        <f>SUM(Лист1!B160)</f>
        <v>0</v>
      </c>
      <c r="D21">
        <f>SUM(Лист1!B131,Лист1!B152)</f>
        <v>0</v>
      </c>
      <c r="F21" s="2">
        <f>B21/5</f>
        <v>0</v>
      </c>
      <c r="G21" s="2">
        <f>C21/1</f>
        <v>0</v>
      </c>
      <c r="H21" s="2">
        <f>D21/2</f>
        <v>0</v>
      </c>
    </row>
    <row r="22" spans="1:8" x14ac:dyDescent="0.35">
      <c r="A22" t="s">
        <v>7</v>
      </c>
      <c r="B22">
        <f>SUM(Лист1!B89,Лист1!B111)</f>
        <v>0</v>
      </c>
      <c r="C22">
        <f>SUM(Лист1!B18,Лист1!B26,Лист1!B104)</f>
        <v>0</v>
      </c>
      <c r="D22">
        <f>SUM(Лист1!B45,Лист1!B48,Лист1!B159)</f>
        <v>0</v>
      </c>
      <c r="F22" s="2">
        <f>B22/3</f>
        <v>0</v>
      </c>
      <c r="G22" s="2">
        <f>C22/3</f>
        <v>0</v>
      </c>
      <c r="H22" s="2">
        <f>D22/2</f>
        <v>0</v>
      </c>
    </row>
    <row r="23" spans="1:8" x14ac:dyDescent="0.35">
      <c r="B23">
        <f>SUM(B20:B22)</f>
        <v>0</v>
      </c>
      <c r="C23">
        <f>SUM(C20:C22)</f>
        <v>0</v>
      </c>
      <c r="D23">
        <f>SUM(D20:D22)</f>
        <v>0</v>
      </c>
    </row>
    <row r="24" spans="1:8" x14ac:dyDescent="0.35">
      <c r="B24">
        <f>(B23*100)/9</f>
        <v>0</v>
      </c>
      <c r="C24" s="1">
        <f>(C23*100)/6</f>
        <v>0</v>
      </c>
      <c r="D24">
        <f>(D23*100)/6</f>
        <v>0</v>
      </c>
    </row>
    <row r="26" spans="1:8" x14ac:dyDescent="0.35">
      <c r="B26" s="1">
        <f>B6+B12+B18+B24</f>
        <v>0</v>
      </c>
      <c r="C26" s="1">
        <f>C12+C18+C24</f>
        <v>0</v>
      </c>
      <c r="D26" s="1">
        <f>D6+D12+D18+D24</f>
        <v>0</v>
      </c>
    </row>
  </sheetData>
  <pageMargins left="0.7" right="0.7" top="0.75" bottom="0.75" header="0.3" footer="0.3"/>
  <pageSetup paperSize="9" orientation="portrait" horizontalDpi="1200" verticalDpi="12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"/>
  <sheetViews>
    <sheetView topLeftCell="A7" workbookViewId="0">
      <selection activeCell="T11" sqref="T11"/>
    </sheetView>
  </sheetViews>
  <sheetFormatPr defaultRowHeight="14.5" x14ac:dyDescent="0.35"/>
  <sheetData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"/>
  <sheetViews>
    <sheetView workbookViewId="0">
      <selection activeCell="E21" sqref="E21"/>
    </sheetView>
  </sheetViews>
  <sheetFormatPr defaultRowHeight="14.5" x14ac:dyDescent="0.35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12</vt:i4>
      </vt:variant>
    </vt:vector>
  </HeadingPairs>
  <TitlesOfParts>
    <vt:vector size="12" baseType="lpstr">
      <vt:lpstr>Лист1</vt:lpstr>
      <vt:lpstr>Цитаты</vt:lpstr>
      <vt:lpstr>Результаты</vt:lpstr>
      <vt:lpstr>Эмоции</vt:lpstr>
      <vt:lpstr>СЖ и Инферно</vt:lpstr>
      <vt:lpstr>Коммуникация</vt:lpstr>
      <vt:lpstr>Поведение</vt:lpstr>
      <vt:lpstr>Поведение шкалы</vt:lpstr>
      <vt:lpstr>Поведение1</vt:lpstr>
      <vt:lpstr>Поведение2</vt:lpstr>
      <vt:lpstr>Поведение3</vt:lpstr>
      <vt:lpstr>Поведение4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2020-04-02T22:42:50Z</dcterms:modified>
</cp:coreProperties>
</file>